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defaultThemeVersion="202300"/>
  <mc:AlternateContent xmlns:mc="http://schemas.openxmlformats.org/markup-compatibility/2006">
    <mc:Choice Requires="x15">
      <x15ac:absPath xmlns:x15ac="http://schemas.microsoft.com/office/spreadsheetml/2010/11/ac" url="I:\abteilung\ESG\intern\30 ESG-Data Platform\03_Projekt\01_Fragebogen\17_Hilfestellungen-Rechner\"/>
    </mc:Choice>
  </mc:AlternateContent>
  <xr:revisionPtr revIDLastSave="0" documentId="13_ncr:1_{44A90FEE-F6DE-4D2D-ABD8-780CA6F9CA42}" xr6:coauthVersionLast="47" xr6:coauthVersionMax="47" xr10:uidLastSave="{00000000-0000-0000-0000-000000000000}"/>
  <bookViews>
    <workbookView xWindow="-120" yWindow="-120" windowWidth="29040" windowHeight="15720" xr2:uid="{D9539593-62DA-485A-9B94-B8C725A6C0B6}"/>
  </bookViews>
  <sheets>
    <sheet name="MAIN" sheetId="6" r:id="rId1"/>
    <sheet name="Umrechnung" sheetId="4" state="very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 i="6" l="1"/>
  <c r="G23" i="6" s="1"/>
  <c r="E22" i="6"/>
  <c r="F22" i="6" s="1"/>
  <c r="G22" i="6" s="1"/>
  <c r="E21" i="6"/>
  <c r="F21" i="6" s="1"/>
  <c r="G21" i="6" s="1"/>
  <c r="E19" i="6"/>
  <c r="F19" i="6" s="1"/>
  <c r="G19" i="6" s="1"/>
  <c r="E20" i="6"/>
  <c r="F20" i="6" s="1"/>
  <c r="G20" i="6" s="1"/>
  <c r="E18" i="6"/>
  <c r="F18" i="6" s="1"/>
  <c r="G18" i="6" s="1"/>
  <c r="E17" i="6"/>
  <c r="F17" i="6" s="1"/>
  <c r="G17" i="6" s="1"/>
  <c r="E16" i="6"/>
  <c r="F16" i="6" s="1"/>
  <c r="G16" i="6" s="1"/>
  <c r="E15" i="6"/>
  <c r="F15" i="6" s="1"/>
  <c r="G15" i="6" s="1"/>
  <c r="G24" i="6" l="1"/>
</calcChain>
</file>

<file path=xl/sharedStrings.xml><?xml version="1.0" encoding="utf-8"?>
<sst xmlns="http://schemas.openxmlformats.org/spreadsheetml/2006/main" count="35" uniqueCount="26">
  <si>
    <t>Restmüll</t>
  </si>
  <si>
    <t>Abfallumrechnungstabelle</t>
  </si>
  <si>
    <t>Altpapier</t>
  </si>
  <si>
    <t>Weißglas</t>
  </si>
  <si>
    <t>Buntglas</t>
  </si>
  <si>
    <t>Leichtverpackungen gemischt (Gelbe Tonne)</t>
  </si>
  <si>
    <t>Metallverpackungen ohne Kleinmetalle (Blaue Tonne für Betriebe)</t>
  </si>
  <si>
    <t>Kunststofffolien</t>
  </si>
  <si>
    <t>Bioabfälle</t>
  </si>
  <si>
    <t>Abfallform</t>
  </si>
  <si>
    <t>Eingabefelder</t>
  </si>
  <si>
    <t>Ergebnisfelder</t>
  </si>
  <si>
    <t>Dichte (kg/l)</t>
  </si>
  <si>
    <t>Gesamtgewicht (kg)</t>
  </si>
  <si>
    <t>Behältervolumen (l)</t>
  </si>
  <si>
    <t>Behälter/Jahr</t>
  </si>
  <si>
    <t>Masse/Behälter (kg)</t>
  </si>
  <si>
    <t>Anleitung:</t>
  </si>
  <si>
    <t>Speisereste</t>
  </si>
  <si>
    <t>Befüllung bis Fülllinie</t>
  </si>
  <si>
    <t>Gültig für Wien, alle Angaben ohne Gewähr. Die Gewichtsangaben gelten für einen Füllgrad von 100% (Ausnahme Speisereste: Füllgrad ca. 70%). Quellen: MA48, ARA, Umweltbundesamt GmbH, Stand 2025</t>
  </si>
  <si>
    <t>Wählen Sie im Dropdown bei Behältervolumen die passende Volumeneinheit in liter für Sie.</t>
  </si>
  <si>
    <t>Tragen Sie die Anzahl der Behälter pro Jahr in das vorgesehene Feld ein.</t>
  </si>
  <si>
    <t>Σ Gesamtgewicht =</t>
  </si>
  <si>
    <t>Berechnung basiert auf: https://www.umweltberatung.at/download/?id=abfallumrechnungstabelle-3044-umweltberatung.pdf</t>
  </si>
  <si>
    <r>
      <rPr>
        <b/>
        <sz val="8"/>
        <color theme="1"/>
        <rFont val="Verdana"/>
        <family val="2"/>
      </rPr>
      <t xml:space="preserve">Haftungsausschluss: </t>
    </r>
    <r>
      <rPr>
        <sz val="8"/>
        <color theme="1"/>
        <rFont val="Verdana"/>
        <family val="2"/>
      </rPr>
      <t>Bitte beachten Sie, dass dieses Berechnungsblatt eine Hilfestellung sein soll. Trotz sorgfältiger Erstellung übernimmt die Oesterreichische Kontrollbank keine Gewähr für die Aktualität, Richtigkeit und Vollständigkeit der enthaltenen Daten und Berechnungen.
Die Nutzung der bereitgestellten Inhalte erfolgt auf eigene Verantwortung. Die Verantwortung für die fachliche Prüfung, korrekte Anwendung und Verwendung der Ergebnisse liegt ausschließlich beim Nutzer. Eine Haftung von der Oesterreichischen Kontrollbank für direkte oder indirekte Schäden, die aus der Nutzung dieses Tools entstehen, ist – soweit gesetzlich zulässig – ausgeschlossen.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</si>
</sst>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quot;l&quot;"/>
    <numFmt numFmtId="165" formatCode="#,##0.000\ &quot;kg/l&quot;"/>
    <numFmt numFmtId="166" formatCode="#,##0.00\ &quot;kg&quot;"/>
    <numFmt numFmtId="167" formatCode="#,##0\ &quot;Behälter&quot;"/>
  </numFmts>
  <fonts count="9" x14ac:knownFonts="1">
    <font>
      <sz val="11"/>
      <color theme="1"/>
      <name val="Aptos Narrow"/>
      <family val="2"/>
      <scheme val="minor"/>
    </font>
    <font>
      <sz val="11"/>
      <color theme="1"/>
      <name val="Calibri"/>
      <family val="2"/>
    </font>
    <font>
      <sz val="8"/>
      <color theme="1"/>
      <name val="Calibri"/>
      <family val="2"/>
    </font>
    <font>
      <sz val="11"/>
      <color theme="1"/>
      <name val="Verdana"/>
      <family val="2"/>
    </font>
    <font>
      <b/>
      <sz val="11"/>
      <color theme="1"/>
      <name val="Verdana"/>
      <family val="2"/>
    </font>
    <font>
      <b/>
      <sz val="11"/>
      <color theme="0"/>
      <name val="Verdana"/>
      <family val="2"/>
    </font>
    <font>
      <sz val="8"/>
      <color theme="1"/>
      <name val="Verdana"/>
      <family val="2"/>
    </font>
    <font>
      <b/>
      <sz val="8"/>
      <color theme="1"/>
      <name val="Verdana"/>
      <family val="2"/>
    </font>
    <font>
      <sz val="11"/>
      <color theme="2" tint="-0.249977111117893"/>
      <name val="Verdana"/>
      <family val="2"/>
    </font>
  </fonts>
  <fills count="7">
    <fill>
      <patternFill patternType="none"/>
    </fill>
    <fill>
      <patternFill patternType="gray125"/>
    </fill>
    <fill>
      <patternFill patternType="solid">
        <fgColor rgb="FF1F4E78"/>
        <bgColor indexed="64"/>
      </patternFill>
    </fill>
    <fill>
      <patternFill patternType="solid">
        <fgColor theme="0" tint="-4.9989318521683403E-2"/>
        <bgColor indexed="64"/>
      </patternFill>
    </fill>
    <fill>
      <patternFill patternType="solid">
        <fgColor rgb="FFBDD7EE"/>
        <bgColor indexed="64"/>
      </patternFill>
    </fill>
    <fill>
      <patternFill patternType="solid">
        <fgColor theme="0"/>
        <bgColor indexed="64"/>
      </patternFill>
    </fill>
    <fill>
      <patternFill patternType="solid">
        <fgColor rgb="FFC6E0B4"/>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s>
  <cellStyleXfs count="1">
    <xf numFmtId="0" fontId="0" fillId="0" borderId="0"/>
  </cellStyleXfs>
  <cellXfs count="48">
    <xf numFmtId="0" fontId="0" fillId="0" borderId="0" xfId="0"/>
    <xf numFmtId="0" fontId="0" fillId="0" borderId="7" xfId="0" applyBorder="1"/>
    <xf numFmtId="0" fontId="0" fillId="0" borderId="11" xfId="0" applyBorder="1"/>
    <xf numFmtId="0" fontId="0" fillId="0" borderId="13" xfId="0" applyBorder="1"/>
    <xf numFmtId="0" fontId="1" fillId="0" borderId="0" xfId="0" applyFont="1"/>
    <xf numFmtId="0" fontId="2" fillId="0" borderId="0" xfId="0" applyFont="1"/>
    <xf numFmtId="1" fontId="0" fillId="0" borderId="7" xfId="0" applyNumberFormat="1" applyBorder="1"/>
    <xf numFmtId="0" fontId="0" fillId="0" borderId="19" xfId="0" applyBorder="1" applyAlignment="1">
      <alignment horizontal="left" vertical="top"/>
    </xf>
    <xf numFmtId="0" fontId="0" fillId="0" borderId="20" xfId="0" applyBorder="1" applyAlignment="1">
      <alignment horizontal="left" vertical="top"/>
    </xf>
    <xf numFmtId="0" fontId="0" fillId="0" borderId="20" xfId="0" applyBorder="1" applyAlignment="1">
      <alignment horizontal="left" vertical="top" wrapText="1"/>
    </xf>
    <xf numFmtId="0" fontId="0" fillId="0" borderId="21" xfId="0" applyBorder="1" applyAlignment="1">
      <alignment horizontal="left" vertical="top" wrapText="1"/>
    </xf>
    <xf numFmtId="1" fontId="0" fillId="0" borderId="8" xfId="0" applyNumberFormat="1" applyBorder="1"/>
    <xf numFmtId="1" fontId="0" fillId="0" borderId="17" xfId="0" applyNumberFormat="1" applyBorder="1"/>
    <xf numFmtId="1" fontId="0" fillId="0" borderId="9" xfId="0" applyNumberFormat="1" applyBorder="1"/>
    <xf numFmtId="1" fontId="0" fillId="0" borderId="10" xfId="0" applyNumberFormat="1" applyBorder="1"/>
    <xf numFmtId="1" fontId="0" fillId="0" borderId="12" xfId="0" applyNumberFormat="1" applyBorder="1"/>
    <xf numFmtId="0" fontId="0" fillId="0" borderId="18" xfId="0" applyBorder="1"/>
    <xf numFmtId="0" fontId="3" fillId="5" borderId="0" xfId="0" applyFont="1" applyFill="1"/>
    <xf numFmtId="0" fontId="3" fillId="0" borderId="0" xfId="0" applyFont="1"/>
    <xf numFmtId="0" fontId="4" fillId="5" borderId="0" xfId="0" applyFont="1" applyFill="1"/>
    <xf numFmtId="0" fontId="5" fillId="2" borderId="1" xfId="0" applyFont="1" applyFill="1" applyBorder="1" applyAlignment="1">
      <alignment vertical="center"/>
    </xf>
    <xf numFmtId="0" fontId="5" fillId="2" borderId="5"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6" xfId="0" applyFont="1" applyFill="1" applyBorder="1"/>
    <xf numFmtId="0" fontId="5" fillId="2" borderId="2" xfId="0" applyFont="1" applyFill="1" applyBorder="1"/>
    <xf numFmtId="0" fontId="3" fillId="3" borderId="16" xfId="0" applyFont="1" applyFill="1" applyBorder="1"/>
    <xf numFmtId="167" fontId="3" fillId="4" borderId="16" xfId="0" applyNumberFormat="1" applyFont="1" applyFill="1" applyBorder="1" applyAlignment="1" applyProtection="1">
      <alignment horizontal="left"/>
      <protection locked="0"/>
    </xf>
    <xf numFmtId="164" fontId="3" fillId="4" borderId="16" xfId="0" applyNumberFormat="1" applyFont="1" applyFill="1" applyBorder="1" applyAlignment="1" applyProtection="1">
      <alignment horizontal="right"/>
      <protection locked="0"/>
    </xf>
    <xf numFmtId="166" fontId="3" fillId="0" borderId="16" xfId="0" applyNumberFormat="1" applyFont="1" applyBorder="1" applyAlignment="1">
      <alignment horizontal="right"/>
    </xf>
    <xf numFmtId="0" fontId="3" fillId="3" borderId="14" xfId="0" applyFont="1" applyFill="1" applyBorder="1"/>
    <xf numFmtId="164" fontId="3" fillId="4" borderId="14" xfId="0" applyNumberFormat="1" applyFont="1" applyFill="1" applyBorder="1" applyAlignment="1" applyProtection="1">
      <alignment horizontal="right"/>
      <protection locked="0"/>
    </xf>
    <xf numFmtId="166" fontId="3" fillId="0" borderId="14" xfId="0" applyNumberFormat="1" applyFont="1" applyBorder="1" applyAlignment="1">
      <alignment horizontal="right"/>
    </xf>
    <xf numFmtId="0" fontId="3" fillId="3" borderId="14" xfId="0" applyFont="1" applyFill="1" applyBorder="1" applyAlignment="1">
      <alignment vertical="top" wrapText="1"/>
    </xf>
    <xf numFmtId="0" fontId="3" fillId="3" borderId="14" xfId="0" applyFont="1" applyFill="1" applyBorder="1" applyAlignment="1">
      <alignment wrapText="1"/>
    </xf>
    <xf numFmtId="0" fontId="3" fillId="3" borderId="15" xfId="0" applyFont="1" applyFill="1" applyBorder="1"/>
    <xf numFmtId="164" fontId="3" fillId="4" borderId="15" xfId="0" applyNumberFormat="1" applyFont="1" applyFill="1" applyBorder="1" applyAlignment="1" applyProtection="1">
      <alignment horizontal="right"/>
      <protection locked="0"/>
    </xf>
    <xf numFmtId="166" fontId="3" fillId="0" borderId="22" xfId="0" applyNumberFormat="1" applyFont="1" applyBorder="1" applyAlignment="1">
      <alignment horizontal="right"/>
    </xf>
    <xf numFmtId="0" fontId="4" fillId="6" borderId="5" xfId="0" applyFont="1" applyFill="1" applyBorder="1" applyAlignment="1">
      <alignment horizontal="right"/>
    </xf>
    <xf numFmtId="166" fontId="4" fillId="6" borderId="4" xfId="0" applyNumberFormat="1" applyFont="1" applyFill="1" applyBorder="1" applyAlignment="1">
      <alignment horizontal="right"/>
    </xf>
    <xf numFmtId="0" fontId="6" fillId="0" borderId="0" xfId="0" applyFont="1"/>
    <xf numFmtId="0" fontId="6" fillId="5" borderId="0" xfId="0" applyFont="1" applyFill="1" applyAlignment="1">
      <alignment horizontal="left" vertical="top" wrapText="1"/>
    </xf>
    <xf numFmtId="165" fontId="8" fillId="0" borderId="16" xfId="0" applyNumberFormat="1" applyFont="1" applyBorder="1" applyAlignment="1">
      <alignment horizontal="right"/>
    </xf>
    <xf numFmtId="166" fontId="8" fillId="0" borderId="16" xfId="0" applyNumberFormat="1" applyFont="1" applyBorder="1" applyAlignment="1">
      <alignment horizontal="right"/>
    </xf>
    <xf numFmtId="165" fontId="8" fillId="0" borderId="14" xfId="0" applyNumberFormat="1" applyFont="1" applyBorder="1" applyAlignment="1">
      <alignment horizontal="right"/>
    </xf>
    <xf numFmtId="166" fontId="8" fillId="0" borderId="14" xfId="0" applyNumberFormat="1" applyFont="1" applyBorder="1" applyAlignment="1">
      <alignment horizontal="right"/>
    </xf>
    <xf numFmtId="165" fontId="8" fillId="0" borderId="15" xfId="0" applyNumberFormat="1" applyFont="1" applyBorder="1" applyAlignment="1">
      <alignment horizontal="left"/>
    </xf>
    <xf numFmtId="166" fontId="8" fillId="0" borderId="22" xfId="0" applyNumberFormat="1" applyFont="1" applyBorder="1" applyAlignment="1">
      <alignment horizontal="right"/>
    </xf>
  </cellXfs>
  <cellStyles count="1">
    <cellStyle name="Standard" xfId="0" builtinId="0"/>
  </cellStyles>
  <dxfs count="0"/>
  <tableStyles count="0" defaultTableStyle="TableStyleMedium2" defaultPivotStyle="PivotStyleLight16"/>
  <colors>
    <mruColors>
      <color rgb="FFC6E0B4"/>
      <color rgb="FFBDD7EE"/>
      <color rgb="FF1F4E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3170170" cy="325905"/>
    <xdr:pic>
      <xdr:nvPicPr>
        <xdr:cNvPr id="3" name="image2.png">
          <a:extLst>
            <a:ext uri="{FF2B5EF4-FFF2-40B4-BE49-F238E27FC236}">
              <a16:creationId xmlns:a16="http://schemas.microsoft.com/office/drawing/2014/main" id="{76B6236A-A76F-4A84-8D00-0F6D1F8C97E7}"/>
            </a:ext>
          </a:extLst>
        </xdr:cNvPr>
        <xdr:cNvPicPr preferRelativeResize="0"/>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62000" y="190500"/>
          <a:ext cx="3170170" cy="325905"/>
        </a:xfrm>
        <a:prstGeom prst="rect">
          <a:avLst/>
        </a:prstGeom>
        <a:noFill/>
      </xdr:spPr>
    </xdr:pic>
    <xdr:clientData fLocksWithSheet="0"/>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00F0A-932B-4599-81C7-A3181BF6375B}">
  <sheetPr codeName="Tabelle1"/>
  <dimension ref="B2:J28"/>
  <sheetViews>
    <sheetView showGridLines="0" tabSelected="1" zoomScaleNormal="100" workbookViewId="0">
      <selection activeCell="I22" sqref="I22"/>
    </sheetView>
  </sheetViews>
  <sheetFormatPr baseColWidth="10" defaultRowHeight="15" x14ac:dyDescent="0.25"/>
  <cols>
    <col min="2" max="2" width="45.7109375" customWidth="1"/>
    <col min="3" max="3" width="24.7109375" bestFit="1" customWidth="1"/>
    <col min="4" max="4" width="23.140625" customWidth="1"/>
    <col min="5" max="5" width="23.85546875" customWidth="1"/>
    <col min="6" max="6" width="26.140625" bestFit="1" customWidth="1"/>
    <col min="7" max="7" width="19.28515625" customWidth="1"/>
  </cols>
  <sheetData>
    <row r="2" spans="2:7" ht="7.5" customHeight="1" x14ac:dyDescent="0.25"/>
    <row r="6" spans="2:7" ht="72.75" customHeight="1" x14ac:dyDescent="0.25">
      <c r="B6" s="41" t="s">
        <v>25</v>
      </c>
      <c r="C6" s="41"/>
      <c r="D6" s="41"/>
      <c r="E6" s="41"/>
      <c r="F6" s="41"/>
      <c r="G6" s="41"/>
    </row>
    <row r="7" spans="2:7" x14ac:dyDescent="0.25">
      <c r="B7" s="17"/>
      <c r="C7" s="18"/>
      <c r="D7" s="18"/>
      <c r="E7" s="18"/>
      <c r="F7" s="18"/>
      <c r="G7" s="18"/>
    </row>
    <row r="8" spans="2:7" ht="15" customHeight="1" x14ac:dyDescent="0.25">
      <c r="B8" s="19" t="s">
        <v>17</v>
      </c>
      <c r="C8" s="18"/>
      <c r="D8" s="18"/>
      <c r="E8" s="18"/>
      <c r="F8" s="18"/>
      <c r="G8" s="18"/>
    </row>
    <row r="9" spans="2:7" x14ac:dyDescent="0.25">
      <c r="B9" s="18" t="s">
        <v>22</v>
      </c>
      <c r="C9" s="18"/>
      <c r="D9" s="18"/>
      <c r="E9" s="18"/>
      <c r="F9" s="18"/>
      <c r="G9" s="18"/>
    </row>
    <row r="10" spans="2:7" x14ac:dyDescent="0.25">
      <c r="B10" s="18" t="s">
        <v>21</v>
      </c>
      <c r="C10" s="18"/>
      <c r="D10" s="18"/>
      <c r="E10" s="18"/>
      <c r="F10" s="18"/>
      <c r="G10" s="18"/>
    </row>
    <row r="11" spans="2:7" ht="12.75" customHeight="1" thickBot="1" x14ac:dyDescent="0.3">
      <c r="B11" s="18"/>
      <c r="C11" s="18"/>
      <c r="D11" s="18"/>
      <c r="E11" s="18"/>
      <c r="F11" s="18"/>
      <c r="G11" s="18"/>
    </row>
    <row r="12" spans="2:7" ht="20.100000000000001" customHeight="1" thickBot="1" x14ac:dyDescent="0.3">
      <c r="B12" s="20" t="s">
        <v>1</v>
      </c>
      <c r="C12" s="21" t="s">
        <v>10</v>
      </c>
      <c r="D12" s="22"/>
      <c r="E12" s="21" t="s">
        <v>11</v>
      </c>
      <c r="F12" s="23"/>
      <c r="G12" s="22"/>
    </row>
    <row r="13" spans="2:7" ht="4.5" customHeight="1" thickBot="1" x14ac:dyDescent="0.3">
      <c r="B13" s="18"/>
      <c r="C13" s="18"/>
      <c r="D13" s="18"/>
      <c r="E13" s="18"/>
      <c r="F13" s="18"/>
      <c r="G13" s="18"/>
    </row>
    <row r="14" spans="2:7" ht="15.75" thickBot="1" x14ac:dyDescent="0.3">
      <c r="B14" s="24" t="s">
        <v>9</v>
      </c>
      <c r="C14" s="25" t="s">
        <v>15</v>
      </c>
      <c r="D14" s="25" t="s">
        <v>14</v>
      </c>
      <c r="E14" s="25" t="s">
        <v>12</v>
      </c>
      <c r="F14" s="25" t="s">
        <v>16</v>
      </c>
      <c r="G14" s="25" t="s">
        <v>13</v>
      </c>
    </row>
    <row r="15" spans="2:7" ht="15.75" thickBot="1" x14ac:dyDescent="0.3">
      <c r="B15" s="26" t="s">
        <v>0</v>
      </c>
      <c r="C15" s="27">
        <v>0</v>
      </c>
      <c r="D15" s="28">
        <v>120</v>
      </c>
      <c r="E15" s="42">
        <f>IF(D15=120,0.085,IF(D15=240,0.078,IF(D15=770,0.097,IF(D15=1100,0.091,IF(D15=2200,0.074,IF(D15=4400,0.08,"Eingabefelder befüllen"))))))</f>
        <v>8.5000000000000006E-2</v>
      </c>
      <c r="F15" s="43">
        <f>E15*D15</f>
        <v>10.200000000000001</v>
      </c>
      <c r="G15" s="29">
        <f>F15*C15</f>
        <v>0</v>
      </c>
    </row>
    <row r="16" spans="2:7" ht="15.75" thickBot="1" x14ac:dyDescent="0.3">
      <c r="B16" s="30" t="s">
        <v>2</v>
      </c>
      <c r="C16" s="27">
        <v>0</v>
      </c>
      <c r="D16" s="31">
        <v>120</v>
      </c>
      <c r="E16" s="44">
        <f>IF(D16=120,0.068,IF(D16=240,0.062,IF(D16=770,0.04,IF(D16=1100,0.034,"Eingabefelder befüllen"))))</f>
        <v>6.8000000000000005E-2</v>
      </c>
      <c r="F16" s="45">
        <f t="shared" ref="F16:F22" si="0">E16*D16</f>
        <v>8.16</v>
      </c>
      <c r="G16" s="32">
        <f t="shared" ref="G16:G22" si="1">F16*C16</f>
        <v>0</v>
      </c>
    </row>
    <row r="17" spans="2:10" ht="15.75" thickBot="1" x14ac:dyDescent="0.3">
      <c r="B17" s="30" t="s">
        <v>3</v>
      </c>
      <c r="C17" s="27">
        <v>0</v>
      </c>
      <c r="D17" s="31">
        <v>750</v>
      </c>
      <c r="E17" s="44">
        <f>IF(D17=240,0.273,IF(D17=750,0.294,IF(D17=770,0.296,IF(D17=2000,0.294,IF(D17=3000,0.294,"Eingabefelder befüllen")))))</f>
        <v>0.29399999999999998</v>
      </c>
      <c r="F17" s="45">
        <f t="shared" si="0"/>
        <v>220.5</v>
      </c>
      <c r="G17" s="32">
        <f t="shared" si="1"/>
        <v>0</v>
      </c>
    </row>
    <row r="18" spans="2:10" ht="15.75" thickBot="1" x14ac:dyDescent="0.3">
      <c r="B18" s="30" t="s">
        <v>4</v>
      </c>
      <c r="C18" s="27">
        <v>0</v>
      </c>
      <c r="D18" s="31">
        <v>240</v>
      </c>
      <c r="E18" s="44">
        <f>IF(D18=240,0.313,IF(D18=750,0.296,IF(D18=770,0.29,IF(D18=2000,0.296,IF(D18=3000,0.296,"Eingabefelder befüllen")))))</f>
        <v>0.313</v>
      </c>
      <c r="F18" s="45">
        <f t="shared" si="0"/>
        <v>75.12</v>
      </c>
      <c r="G18" s="32">
        <f t="shared" si="1"/>
        <v>0</v>
      </c>
    </row>
    <row r="19" spans="2:10" ht="29.25" thickBot="1" x14ac:dyDescent="0.3">
      <c r="B19" s="33" t="s">
        <v>5</v>
      </c>
      <c r="C19" s="27">
        <v>0</v>
      </c>
      <c r="D19" s="31">
        <v>240</v>
      </c>
      <c r="E19" s="44">
        <f>IF(D19=240,0.023,IF(D19=770,0.026,IF(D19=1100,0.025,"Eingabefelder befüllen")))</f>
        <v>2.3E-2</v>
      </c>
      <c r="F19" s="45">
        <f t="shared" si="0"/>
        <v>5.52</v>
      </c>
      <c r="G19" s="32">
        <f t="shared" si="1"/>
        <v>0</v>
      </c>
    </row>
    <row r="20" spans="2:10" ht="15.75" thickBot="1" x14ac:dyDescent="0.3">
      <c r="B20" s="33" t="s">
        <v>7</v>
      </c>
      <c r="C20" s="27">
        <v>0</v>
      </c>
      <c r="D20" s="31">
        <v>240</v>
      </c>
      <c r="E20" s="44">
        <f>IF(D20=240,0.029,IF(D20=770,0.02,"Eingabefelder befüllen"))</f>
        <v>2.9000000000000001E-2</v>
      </c>
      <c r="F20" s="45">
        <f t="shared" si="0"/>
        <v>6.96</v>
      </c>
      <c r="G20" s="32">
        <f t="shared" si="1"/>
        <v>0</v>
      </c>
    </row>
    <row r="21" spans="2:10" ht="30" thickBot="1" x14ac:dyDescent="0.3">
      <c r="B21" s="34" t="s">
        <v>6</v>
      </c>
      <c r="C21" s="27">
        <v>0</v>
      </c>
      <c r="D21" s="31">
        <v>240</v>
      </c>
      <c r="E21" s="44">
        <f>IF(D21=240,0.057,IF(D21=770,0.057,IF(D21=1100,0.052,"Eingabefelder befüllen")))</f>
        <v>5.7000000000000002E-2</v>
      </c>
      <c r="F21" s="45">
        <f t="shared" si="0"/>
        <v>13.68</v>
      </c>
      <c r="G21" s="32">
        <f t="shared" si="1"/>
        <v>0</v>
      </c>
    </row>
    <row r="22" spans="2:10" ht="15.75" thickBot="1" x14ac:dyDescent="0.3">
      <c r="B22" s="30" t="s">
        <v>8</v>
      </c>
      <c r="C22" s="27">
        <v>0</v>
      </c>
      <c r="D22" s="31">
        <v>240</v>
      </c>
      <c r="E22" s="44">
        <f>IF(D22=120,0.139,IF(D22=240,0.133,IF(D22=770,0.149,"Eingabefelder befüllen")))</f>
        <v>0.13300000000000001</v>
      </c>
      <c r="F22" s="45">
        <f t="shared" si="0"/>
        <v>31.92</v>
      </c>
      <c r="G22" s="32">
        <f t="shared" si="1"/>
        <v>0</v>
      </c>
    </row>
    <row r="23" spans="2:10" ht="15.75" thickBot="1" x14ac:dyDescent="0.3">
      <c r="B23" s="35" t="s">
        <v>18</v>
      </c>
      <c r="C23" s="27">
        <v>0</v>
      </c>
      <c r="D23" s="36">
        <v>120</v>
      </c>
      <c r="E23" s="46" t="s">
        <v>19</v>
      </c>
      <c r="F23" s="47">
        <f>IF(D23=240,160,IF(D23=120,80," "))</f>
        <v>80</v>
      </c>
      <c r="G23" s="37">
        <f>F23*C23</f>
        <v>0</v>
      </c>
    </row>
    <row r="24" spans="2:10" ht="19.5" customHeight="1" thickBot="1" x14ac:dyDescent="0.3">
      <c r="B24" s="18"/>
      <c r="C24" s="18"/>
      <c r="D24" s="18"/>
      <c r="E24" s="18"/>
      <c r="F24" s="38" t="s">
        <v>23</v>
      </c>
      <c r="G24" s="39">
        <f>SUM(G15:G23)</f>
        <v>0</v>
      </c>
    </row>
    <row r="25" spans="2:10" x14ac:dyDescent="0.25">
      <c r="B25" s="40" t="s">
        <v>20</v>
      </c>
      <c r="C25" s="40"/>
      <c r="D25" s="40"/>
      <c r="E25" s="40"/>
      <c r="F25" s="40"/>
      <c r="G25" s="40"/>
      <c r="H25" s="5"/>
      <c r="I25" s="5"/>
      <c r="J25" s="5"/>
    </row>
    <row r="26" spans="2:10" x14ac:dyDescent="0.25">
      <c r="B26" s="40" t="s">
        <v>24</v>
      </c>
      <c r="C26" s="18"/>
      <c r="D26" s="18"/>
      <c r="E26" s="18"/>
      <c r="F26" s="18"/>
      <c r="G26" s="18"/>
    </row>
    <row r="27" spans="2:10" x14ac:dyDescent="0.25">
      <c r="B27" s="4"/>
      <c r="C27" s="4"/>
      <c r="D27" s="4"/>
      <c r="E27" s="4"/>
      <c r="F27" s="4"/>
      <c r="G27" s="4"/>
    </row>
    <row r="28" spans="2:10" x14ac:dyDescent="0.25">
      <c r="B28" s="4"/>
      <c r="C28" s="4"/>
      <c r="D28" s="4"/>
      <c r="E28" s="4"/>
      <c r="F28" s="4"/>
      <c r="G28" s="4"/>
    </row>
  </sheetData>
  <sheetProtection selectLockedCells="1"/>
  <mergeCells count="3">
    <mergeCell ref="C12:D12"/>
    <mergeCell ref="E12:G12"/>
    <mergeCell ref="B6:G6"/>
  </mergeCells>
  <pageMargins left="0.7" right="0.7" top="0.78740157499999996" bottom="0.78740157499999996" header="0.3" footer="0.3"/>
  <headerFooter>
    <oddFooter>&amp;C_x000D_&amp;1#&amp;"Calibri"&amp;8&amp;K000000 eingeschränkt/restricted</oddFooter>
  </headerFooter>
  <drawing r:id="rId1"/>
  <extLst>
    <ext xmlns:x14="http://schemas.microsoft.com/office/spreadsheetml/2009/9/main" uri="{CCE6A557-97BC-4b89-ADB6-D9C93CAAB3DF}">
      <x14:dataValidations xmlns:xm="http://schemas.microsoft.com/office/excel/2006/main" count="9">
        <x14:dataValidation type="list" allowBlank="1" showInputMessage="1" showErrorMessage="1" xr:uid="{644290DF-1B0F-4366-894B-C6A2B9E5C5E3}">
          <x14:formula1>
            <xm:f>Umrechnung!$A$2:$A$7</xm:f>
          </x14:formula1>
          <xm:sqref>D15</xm:sqref>
        </x14:dataValidation>
        <x14:dataValidation type="list" allowBlank="1" showInputMessage="1" showErrorMessage="1" xr:uid="{347A501D-7FBE-4C9F-B4EF-DC8FC49C8AD6}">
          <x14:formula1>
            <xm:f>Umrechnung!$B$2:$B$5</xm:f>
          </x14:formula1>
          <xm:sqref>D16</xm:sqref>
        </x14:dataValidation>
        <x14:dataValidation type="list" allowBlank="1" showInputMessage="1" showErrorMessage="1" xr:uid="{B6983003-9BE7-44C6-B4B2-A3500C89088E}">
          <x14:formula1>
            <xm:f>Umrechnung!$C$2:$C$6</xm:f>
          </x14:formula1>
          <xm:sqref>D17</xm:sqref>
        </x14:dataValidation>
        <x14:dataValidation type="list" allowBlank="1" showInputMessage="1" showErrorMessage="1" xr:uid="{6B141496-AE62-4EA3-B80F-5AC45C24206A}">
          <x14:formula1>
            <xm:f>Umrechnung!$D$2:$D$6</xm:f>
          </x14:formula1>
          <xm:sqref>D18</xm:sqref>
        </x14:dataValidation>
        <x14:dataValidation type="list" allowBlank="1" showInputMessage="1" showErrorMessage="1" xr:uid="{F1FDE00B-AE67-4862-90B1-369DDE7D7091}">
          <x14:formula1>
            <xm:f>Umrechnung!$E$2:$E$4</xm:f>
          </x14:formula1>
          <xm:sqref>D19</xm:sqref>
        </x14:dataValidation>
        <x14:dataValidation type="list" allowBlank="1" showInputMessage="1" showErrorMessage="1" xr:uid="{93F12FFC-0627-43E3-A634-812826DE67D7}">
          <x14:formula1>
            <xm:f>Umrechnung!$F$2:$F$3</xm:f>
          </x14:formula1>
          <xm:sqref>D20</xm:sqref>
        </x14:dataValidation>
        <x14:dataValidation type="list" allowBlank="1" showInputMessage="1" showErrorMessage="1" xr:uid="{AED4CD21-96FF-480D-87F9-331075B5ABC2}">
          <x14:formula1>
            <xm:f>Umrechnung!$G$2:$G$4</xm:f>
          </x14:formula1>
          <xm:sqref>D21</xm:sqref>
        </x14:dataValidation>
        <x14:dataValidation type="list" allowBlank="1" showInputMessage="1" showErrorMessage="1" xr:uid="{86991D91-78E8-4929-89BC-4558DBFCF299}">
          <x14:formula1>
            <xm:f>Umrechnung!$H$2:$H$4</xm:f>
          </x14:formula1>
          <xm:sqref>D22</xm:sqref>
        </x14:dataValidation>
        <x14:dataValidation type="list" allowBlank="1" showInputMessage="1" showErrorMessage="1" xr:uid="{C68C2E90-ACA9-45B6-BDAC-42726D6DFED1}">
          <x14:formula1>
            <xm:f>Umrechnung!$I$2:$I$3</xm:f>
          </x14:formula1>
          <xm:sqref>D23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16F4-585F-4075-957C-3F14F8CC904F}">
  <sheetPr codeName="Tabelle2"/>
  <dimension ref="A1:I7"/>
  <sheetViews>
    <sheetView showGridLines="0" workbookViewId="0">
      <selection activeCell="I2" sqref="I2"/>
    </sheetView>
  </sheetViews>
  <sheetFormatPr baseColWidth="10" defaultRowHeight="15" x14ac:dyDescent="0.25"/>
  <cols>
    <col min="1" max="1" width="8.7109375" bestFit="1" customWidth="1"/>
    <col min="2" max="3" width="9" bestFit="1" customWidth="1"/>
    <col min="4" max="4" width="8.7109375" bestFit="1" customWidth="1"/>
    <col min="5" max="5" width="22" bestFit="1" customWidth="1"/>
    <col min="6" max="6" width="14.85546875" bestFit="1" customWidth="1"/>
    <col min="7" max="7" width="27.28515625" bestFit="1" customWidth="1"/>
    <col min="8" max="8" width="10" bestFit="1" customWidth="1"/>
    <col min="9" max="9" width="11" bestFit="1" customWidth="1"/>
  </cols>
  <sheetData>
    <row r="1" spans="1:9" ht="45.75" thickBot="1" x14ac:dyDescent="0.3">
      <c r="A1" s="7" t="s">
        <v>0</v>
      </c>
      <c r="B1" s="8" t="s">
        <v>2</v>
      </c>
      <c r="C1" s="8" t="s">
        <v>3</v>
      </c>
      <c r="D1" s="8" t="s">
        <v>4</v>
      </c>
      <c r="E1" s="9" t="s">
        <v>5</v>
      </c>
      <c r="F1" s="9" t="s">
        <v>7</v>
      </c>
      <c r="G1" s="9" t="s">
        <v>6</v>
      </c>
      <c r="H1" s="8" t="s">
        <v>8</v>
      </c>
      <c r="I1" s="10" t="s">
        <v>18</v>
      </c>
    </row>
    <row r="2" spans="1:9" x14ac:dyDescent="0.25">
      <c r="A2" s="11">
        <v>120</v>
      </c>
      <c r="B2" s="12">
        <v>120</v>
      </c>
      <c r="C2" s="12">
        <v>240</v>
      </c>
      <c r="D2" s="12">
        <v>240</v>
      </c>
      <c r="E2" s="12">
        <v>240</v>
      </c>
      <c r="F2" s="12">
        <v>240</v>
      </c>
      <c r="G2" s="12">
        <v>240</v>
      </c>
      <c r="H2" s="12">
        <v>120</v>
      </c>
      <c r="I2" s="13">
        <v>120</v>
      </c>
    </row>
    <row r="3" spans="1:9" x14ac:dyDescent="0.25">
      <c r="A3" s="14">
        <v>240</v>
      </c>
      <c r="B3" s="6">
        <v>240</v>
      </c>
      <c r="C3" s="1">
        <v>750</v>
      </c>
      <c r="D3" s="1">
        <v>750</v>
      </c>
      <c r="E3" s="1">
        <v>770</v>
      </c>
      <c r="F3" s="1">
        <v>770</v>
      </c>
      <c r="G3" s="1">
        <v>770</v>
      </c>
      <c r="H3" s="1">
        <v>240</v>
      </c>
      <c r="I3" s="2">
        <v>240</v>
      </c>
    </row>
    <row r="4" spans="1:9" x14ac:dyDescent="0.25">
      <c r="A4" s="14">
        <v>770</v>
      </c>
      <c r="B4" s="6">
        <v>770</v>
      </c>
      <c r="C4" s="6">
        <v>770</v>
      </c>
      <c r="D4" s="6">
        <v>770</v>
      </c>
      <c r="E4" s="6">
        <v>1100</v>
      </c>
      <c r="F4" s="1"/>
      <c r="G4" s="6">
        <v>1100</v>
      </c>
      <c r="H4" s="6">
        <v>770</v>
      </c>
      <c r="I4" s="2"/>
    </row>
    <row r="5" spans="1:9" x14ac:dyDescent="0.25">
      <c r="A5" s="14">
        <v>1100</v>
      </c>
      <c r="B5" s="6">
        <v>1100</v>
      </c>
      <c r="C5" s="6">
        <v>2000</v>
      </c>
      <c r="D5" s="6">
        <v>2000</v>
      </c>
      <c r="E5" s="1"/>
      <c r="F5" s="1"/>
      <c r="G5" s="1"/>
      <c r="H5" s="1"/>
      <c r="I5" s="2"/>
    </row>
    <row r="6" spans="1:9" x14ac:dyDescent="0.25">
      <c r="A6" s="14">
        <v>2200</v>
      </c>
      <c r="B6" s="1"/>
      <c r="C6" s="6">
        <v>3000</v>
      </c>
      <c r="D6" s="6">
        <v>3000</v>
      </c>
      <c r="E6" s="1"/>
      <c r="F6" s="1"/>
      <c r="G6" s="1"/>
      <c r="H6" s="1"/>
      <c r="I6" s="2"/>
    </row>
    <row r="7" spans="1:9" ht="15.75" thickBot="1" x14ac:dyDescent="0.3">
      <c r="A7" s="15">
        <v>4400</v>
      </c>
      <c r="B7" s="16"/>
      <c r="C7" s="16"/>
      <c r="D7" s="16"/>
      <c r="E7" s="16"/>
      <c r="F7" s="16"/>
      <c r="G7" s="16"/>
      <c r="H7" s="16"/>
      <c r="I7" s="3"/>
    </row>
  </sheetData>
  <pageMargins left="0.7" right="0.7" top="0.78740157499999996" bottom="0.78740157499999996" header="0.3" footer="0.3"/>
  <headerFooter>
    <oddFooter>&amp;C_x000D_&amp;1#&amp;"Calibri"&amp;8&amp;K000000 eingeschränkt/restricted</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MAIN</vt:lpstr>
    </vt:vector>
  </TitlesOfParts>
  <Company>Oesterreichische Kontrollbank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Hutter Samuel</dc:creator>
  <cp:lastModifiedBy>Steinlechner Christian</cp:lastModifiedBy>
  <dcterms:created xsi:type="dcterms:W3CDTF">2026-02-24T11:43:11Z</dcterms:created>
  <dcterms:modified xsi:type="dcterms:W3CDTF">2026-02-26T12:53:50Z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4625ec2-98e8-491b-adf6-a0e229112db8_Enabled">
    <vt:lpwstr>true</vt:lpwstr>
  </property>
  <property fmtid="{D5CDD505-2E9C-101B-9397-08002B2CF9AE}" pid="3" name="MSIP_Label_c4625ec2-98e8-491b-adf6-a0e229112db8_SetDate">
    <vt:lpwstr>2026-02-24T15:15:15Z</vt:lpwstr>
  </property>
  <property fmtid="{D5CDD505-2E9C-101B-9397-08002B2CF9AE}" pid="4" name="MSIP_Label_c4625ec2-98e8-491b-adf6-a0e229112db8_Method">
    <vt:lpwstr>Privileged</vt:lpwstr>
  </property>
  <property fmtid="{D5CDD505-2E9C-101B-9397-08002B2CF9AE}" pid="5" name="MSIP_Label_c4625ec2-98e8-491b-adf6-a0e229112db8_Name">
    <vt:lpwstr>Eingeschränkt</vt:lpwstr>
  </property>
  <property fmtid="{D5CDD505-2E9C-101B-9397-08002B2CF9AE}" pid="6" name="MSIP_Label_c4625ec2-98e8-491b-adf6-a0e229112db8_SiteId">
    <vt:lpwstr>a930b05c-c932-417a-9ce5-4bad09f0c5c4</vt:lpwstr>
  </property>
  <property fmtid="{D5CDD505-2E9C-101B-9397-08002B2CF9AE}" pid="7" name="MSIP_Label_c4625ec2-98e8-491b-adf6-a0e229112db8_ActionId">
    <vt:lpwstr>171949b3-e3cc-4f43-8367-7ff423813e2d</vt:lpwstr>
  </property>
  <property fmtid="{D5CDD505-2E9C-101B-9397-08002B2CF9AE}" pid="8" name="MSIP_Label_c4625ec2-98e8-491b-adf6-a0e229112db8_ContentBits">
    <vt:lpwstr>2</vt:lpwstr>
  </property>
  <property fmtid="{D5CDD505-2E9C-101B-9397-08002B2CF9AE}" pid="9" name="MSIP_Label_c4625ec2-98e8-491b-adf6-a0e229112db8_Tag">
    <vt:lpwstr>10, 0, 1, 1</vt:lpwstr>
  </property>
</Properties>
</file>