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I:\abteilung\rm\intern\EXCEL\INTERNETuINTRANET\Homepage\2026\07_2026\"/>
    </mc:Choice>
  </mc:AlternateContent>
  <xr:revisionPtr revIDLastSave="0" documentId="13_ncr:1_{383F0676-8889-468A-93C2-A70CC2294224}" xr6:coauthVersionLast="47" xr6:coauthVersionMax="47" xr10:uidLastSave="{00000000-0000-0000-0000-000000000000}"/>
  <bookViews>
    <workbookView xWindow="57480" yWindow="1770" windowWidth="29040" windowHeight="15720" xr2:uid="{00000000-000D-0000-FFFF-FFFF00000000}"/>
  </bookViews>
  <sheets>
    <sheet name="Issuing Statistics" sheetId="1" r:id="rId1"/>
  </sheets>
  <definedNames>
    <definedName name="_xlnm.Print_Area" localSheetId="0">'Issuing Statistics'!$A$1:$M$398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90" i="1" l="1"/>
  <c r="E390" i="1"/>
  <c r="D390" i="1"/>
  <c r="K390" i="1"/>
  <c r="L390" i="1"/>
  <c r="J390" i="1"/>
  <c r="M389" i="1"/>
  <c r="E389" i="1"/>
  <c r="D389" i="1"/>
  <c r="K389" i="1"/>
  <c r="L389" i="1"/>
  <c r="J389" i="1"/>
  <c r="M388" i="1"/>
  <c r="J388" i="1"/>
  <c r="L388" i="1"/>
  <c r="E388" i="1"/>
  <c r="D388" i="1"/>
  <c r="K388" i="1"/>
  <c r="M387" i="1"/>
  <c r="J387" i="1"/>
  <c r="L387" i="1"/>
  <c r="E387" i="1"/>
  <c r="D387" i="1"/>
  <c r="K387" i="1"/>
  <c r="J386" i="1"/>
  <c r="L386" i="1" s="1"/>
  <c r="M386" i="1" s="1"/>
  <c r="K386" i="1"/>
  <c r="L384" i="1"/>
  <c r="L385" i="1"/>
  <c r="K385" i="1"/>
  <c r="J385" i="1"/>
  <c r="D385" i="1"/>
  <c r="D386" i="1"/>
  <c r="D384" i="1"/>
  <c r="M31" i="1"/>
  <c r="L31" i="1"/>
  <c r="K31" i="1"/>
  <c r="J31" i="1"/>
  <c r="I31" i="1"/>
  <c r="H31" i="1"/>
  <c r="G31" i="1"/>
  <c r="F31" i="1"/>
  <c r="F42" i="1"/>
  <c r="G42" i="1"/>
  <c r="H42" i="1"/>
  <c r="I42" i="1"/>
  <c r="F43" i="1"/>
  <c r="G43" i="1"/>
  <c r="H43" i="1"/>
  <c r="I43" i="1"/>
  <c r="F44" i="1"/>
  <c r="G44" i="1"/>
  <c r="H44" i="1"/>
  <c r="I44" i="1"/>
  <c r="F45" i="1"/>
  <c r="G45" i="1"/>
  <c r="H45" i="1"/>
  <c r="I45" i="1"/>
  <c r="F46" i="1"/>
  <c r="G46" i="1"/>
  <c r="H46" i="1"/>
  <c r="I46" i="1"/>
  <c r="F47" i="1"/>
  <c r="G47" i="1"/>
  <c r="H47" i="1"/>
  <c r="I47" i="1"/>
  <c r="F48" i="1"/>
  <c r="G48" i="1"/>
  <c r="H48" i="1"/>
  <c r="I48" i="1"/>
  <c r="F49" i="1"/>
  <c r="G49" i="1"/>
  <c r="H49" i="1"/>
  <c r="I49" i="1"/>
  <c r="F50" i="1"/>
  <c r="G50" i="1"/>
  <c r="H50" i="1"/>
  <c r="I50" i="1"/>
  <c r="F51" i="1"/>
  <c r="G51" i="1"/>
  <c r="H51" i="1"/>
  <c r="I51" i="1"/>
  <c r="F52" i="1"/>
  <c r="G52" i="1"/>
  <c r="H52" i="1"/>
  <c r="I52" i="1"/>
  <c r="F53" i="1"/>
  <c r="G53" i="1"/>
  <c r="H53" i="1"/>
  <c r="I53" i="1"/>
  <c r="F54" i="1"/>
  <c r="G54" i="1"/>
  <c r="H54" i="1"/>
  <c r="I54" i="1"/>
  <c r="F55" i="1"/>
  <c r="G55" i="1"/>
  <c r="H55" i="1"/>
  <c r="I55" i="1"/>
  <c r="F56" i="1"/>
  <c r="G56" i="1"/>
  <c r="H56" i="1"/>
  <c r="I56" i="1"/>
  <c r="F57" i="1"/>
  <c r="G57" i="1"/>
  <c r="H57" i="1"/>
  <c r="I57" i="1"/>
  <c r="F58" i="1"/>
  <c r="G58" i="1"/>
  <c r="H58" i="1"/>
  <c r="I58" i="1"/>
  <c r="F59" i="1"/>
  <c r="G59" i="1"/>
  <c r="H59" i="1"/>
  <c r="I59" i="1"/>
  <c r="F60" i="1"/>
  <c r="G60" i="1"/>
  <c r="H60" i="1"/>
  <c r="I60" i="1"/>
  <c r="F61" i="1"/>
  <c r="G61" i="1"/>
  <c r="H61" i="1"/>
  <c r="I61" i="1"/>
  <c r="F62" i="1"/>
  <c r="G62" i="1"/>
  <c r="H62" i="1"/>
  <c r="I62" i="1"/>
  <c r="F63" i="1"/>
  <c r="G63" i="1"/>
  <c r="H63" i="1"/>
  <c r="I63" i="1"/>
  <c r="F64" i="1"/>
  <c r="G64" i="1"/>
  <c r="H64" i="1"/>
  <c r="I64" i="1"/>
  <c r="F65" i="1"/>
  <c r="G65" i="1"/>
  <c r="H65" i="1"/>
  <c r="I65" i="1"/>
  <c r="F66" i="1"/>
  <c r="G66" i="1"/>
  <c r="H66" i="1"/>
  <c r="I66" i="1"/>
  <c r="F67" i="1"/>
  <c r="G67" i="1"/>
  <c r="H67" i="1"/>
  <c r="I67" i="1"/>
  <c r="F68" i="1"/>
  <c r="G68" i="1"/>
  <c r="H68" i="1"/>
  <c r="I68" i="1"/>
  <c r="F69" i="1"/>
  <c r="G69" i="1"/>
  <c r="H69" i="1"/>
  <c r="I69" i="1"/>
  <c r="F70" i="1"/>
  <c r="G70" i="1"/>
  <c r="H70" i="1"/>
  <c r="I70" i="1"/>
  <c r="F71" i="1"/>
  <c r="G71" i="1"/>
  <c r="H71" i="1"/>
  <c r="I71" i="1"/>
  <c r="F72" i="1"/>
  <c r="G72" i="1"/>
  <c r="H72" i="1"/>
  <c r="I72" i="1"/>
  <c r="F73" i="1"/>
  <c r="G73" i="1"/>
  <c r="H73" i="1"/>
  <c r="I73" i="1"/>
  <c r="F74" i="1"/>
  <c r="G74" i="1"/>
  <c r="H74" i="1"/>
  <c r="I74" i="1"/>
  <c r="F75" i="1"/>
  <c r="G75" i="1"/>
  <c r="H75" i="1"/>
  <c r="I75" i="1"/>
  <c r="F76" i="1"/>
  <c r="G76" i="1"/>
  <c r="H76" i="1"/>
  <c r="I76" i="1"/>
  <c r="F77" i="1"/>
  <c r="G77" i="1"/>
  <c r="H77" i="1"/>
  <c r="I77" i="1"/>
  <c r="F78" i="1"/>
  <c r="G78" i="1"/>
  <c r="H78" i="1"/>
  <c r="I78" i="1"/>
  <c r="F79" i="1"/>
  <c r="G79" i="1"/>
  <c r="H79" i="1"/>
  <c r="I79" i="1"/>
  <c r="F80" i="1"/>
  <c r="G80" i="1"/>
  <c r="H80" i="1"/>
  <c r="I80" i="1"/>
  <c r="F81" i="1"/>
  <c r="G81" i="1"/>
  <c r="H81" i="1"/>
  <c r="I81" i="1"/>
  <c r="F82" i="1"/>
  <c r="G82" i="1"/>
  <c r="H82" i="1"/>
  <c r="I82" i="1"/>
  <c r="F83" i="1"/>
  <c r="G83" i="1"/>
  <c r="H83" i="1"/>
  <c r="I83" i="1"/>
  <c r="F84" i="1"/>
  <c r="G84" i="1"/>
  <c r="H84" i="1"/>
  <c r="I84" i="1"/>
  <c r="F85" i="1"/>
  <c r="G85" i="1"/>
  <c r="H85" i="1"/>
  <c r="I85" i="1"/>
  <c r="F86" i="1"/>
  <c r="G86" i="1"/>
  <c r="H86" i="1"/>
  <c r="I86" i="1"/>
  <c r="F87" i="1"/>
  <c r="G87" i="1"/>
  <c r="H87" i="1"/>
  <c r="I87" i="1"/>
  <c r="F88" i="1"/>
  <c r="G88" i="1"/>
  <c r="H88" i="1"/>
  <c r="I88" i="1"/>
  <c r="F89" i="1"/>
  <c r="G89" i="1"/>
  <c r="H89" i="1"/>
  <c r="I89" i="1"/>
  <c r="F90" i="1"/>
  <c r="G90" i="1"/>
  <c r="H90" i="1"/>
  <c r="I90" i="1"/>
  <c r="F91" i="1"/>
  <c r="G91" i="1"/>
  <c r="H91" i="1"/>
  <c r="I91" i="1"/>
  <c r="F92" i="1"/>
  <c r="G92" i="1"/>
  <c r="H92" i="1"/>
  <c r="I92" i="1"/>
  <c r="F93" i="1"/>
  <c r="G93" i="1"/>
  <c r="H93" i="1"/>
  <c r="I93" i="1"/>
  <c r="F94" i="1"/>
  <c r="G94" i="1"/>
  <c r="H94" i="1"/>
  <c r="I94" i="1"/>
  <c r="F95" i="1"/>
  <c r="G95" i="1"/>
  <c r="H95" i="1"/>
  <c r="I95" i="1"/>
  <c r="F96" i="1"/>
  <c r="G96" i="1"/>
  <c r="H96" i="1"/>
  <c r="I96" i="1"/>
  <c r="F97" i="1"/>
  <c r="G97" i="1"/>
  <c r="H97" i="1"/>
  <c r="I97" i="1"/>
  <c r="F98" i="1"/>
  <c r="G98" i="1"/>
  <c r="H98" i="1"/>
  <c r="I98" i="1"/>
  <c r="F99" i="1"/>
  <c r="G99" i="1"/>
  <c r="H99" i="1"/>
  <c r="I99" i="1"/>
  <c r="F100" i="1"/>
  <c r="G100" i="1"/>
  <c r="H100" i="1"/>
  <c r="I100" i="1"/>
  <c r="F101" i="1"/>
  <c r="G101" i="1"/>
  <c r="H101" i="1"/>
  <c r="I101" i="1"/>
  <c r="F102" i="1"/>
  <c r="G102" i="1"/>
  <c r="H102" i="1"/>
  <c r="I102" i="1"/>
  <c r="F103" i="1"/>
  <c r="G103" i="1"/>
  <c r="H103" i="1"/>
  <c r="I103" i="1"/>
  <c r="F104" i="1"/>
  <c r="G104" i="1"/>
  <c r="H104" i="1"/>
  <c r="I104" i="1"/>
  <c r="F105" i="1"/>
  <c r="G105" i="1"/>
  <c r="H105" i="1"/>
  <c r="I105" i="1"/>
  <c r="F106" i="1"/>
  <c r="G106" i="1"/>
  <c r="H106" i="1"/>
  <c r="I106" i="1"/>
  <c r="F107" i="1"/>
  <c r="G107" i="1"/>
  <c r="H107" i="1"/>
  <c r="I107" i="1"/>
  <c r="F108" i="1"/>
  <c r="G108" i="1"/>
  <c r="H108" i="1"/>
  <c r="I108" i="1"/>
  <c r="F109" i="1"/>
  <c r="G109" i="1"/>
  <c r="H109" i="1"/>
  <c r="I109" i="1"/>
  <c r="F110" i="1"/>
  <c r="G110" i="1"/>
  <c r="H110" i="1"/>
  <c r="I110" i="1"/>
  <c r="F111" i="1"/>
  <c r="G111" i="1"/>
  <c r="H111" i="1"/>
  <c r="I111" i="1"/>
  <c r="F112" i="1"/>
  <c r="G112" i="1"/>
  <c r="H112" i="1"/>
  <c r="I112" i="1"/>
  <c r="F113" i="1"/>
  <c r="G113" i="1"/>
  <c r="H113" i="1"/>
  <c r="I113" i="1"/>
  <c r="F114" i="1"/>
  <c r="G114" i="1"/>
  <c r="H114" i="1"/>
  <c r="I114" i="1"/>
  <c r="F115" i="1"/>
  <c r="G115" i="1"/>
  <c r="H115" i="1"/>
  <c r="I115" i="1"/>
  <c r="F116" i="1"/>
  <c r="G116" i="1"/>
  <c r="H116" i="1"/>
  <c r="I116" i="1"/>
  <c r="F117" i="1"/>
  <c r="G117" i="1"/>
  <c r="H117" i="1"/>
  <c r="I117" i="1"/>
  <c r="F118" i="1"/>
  <c r="G118" i="1"/>
  <c r="H118" i="1"/>
  <c r="I118" i="1"/>
  <c r="F119" i="1"/>
  <c r="G119" i="1"/>
  <c r="H119" i="1"/>
  <c r="I119" i="1"/>
  <c r="F120" i="1"/>
  <c r="G120" i="1"/>
  <c r="H120" i="1"/>
  <c r="I120" i="1"/>
  <c r="F121" i="1"/>
  <c r="G121" i="1"/>
  <c r="H121" i="1"/>
  <c r="I121" i="1"/>
  <c r="F122" i="1"/>
  <c r="G122" i="1"/>
  <c r="H122" i="1"/>
  <c r="I122" i="1"/>
  <c r="F123" i="1"/>
  <c r="G123" i="1"/>
  <c r="H123" i="1"/>
  <c r="I123" i="1"/>
  <c r="F124" i="1"/>
  <c r="G124" i="1"/>
  <c r="H124" i="1"/>
  <c r="I124" i="1"/>
  <c r="F125" i="1"/>
  <c r="G125" i="1"/>
  <c r="H125" i="1"/>
  <c r="I125" i="1"/>
  <c r="F126" i="1"/>
  <c r="G126" i="1"/>
  <c r="H126" i="1"/>
  <c r="I126" i="1"/>
  <c r="F127" i="1"/>
  <c r="G127" i="1"/>
  <c r="H127" i="1"/>
  <c r="I127" i="1"/>
  <c r="F128" i="1"/>
  <c r="G128" i="1"/>
  <c r="H128" i="1"/>
  <c r="I128" i="1"/>
  <c r="F129" i="1"/>
  <c r="G129" i="1"/>
  <c r="H129" i="1"/>
  <c r="I129" i="1"/>
  <c r="F130" i="1"/>
  <c r="G130" i="1"/>
  <c r="H130" i="1"/>
  <c r="I130" i="1"/>
  <c r="F131" i="1"/>
  <c r="G131" i="1"/>
  <c r="H131" i="1"/>
  <c r="I131" i="1"/>
  <c r="F132" i="1"/>
  <c r="G132" i="1"/>
  <c r="H132" i="1"/>
  <c r="I132" i="1"/>
  <c r="F133" i="1"/>
  <c r="G133" i="1"/>
  <c r="H133" i="1"/>
  <c r="I133" i="1"/>
  <c r="F134" i="1"/>
  <c r="G134" i="1"/>
  <c r="H134" i="1"/>
  <c r="I134" i="1"/>
  <c r="F135" i="1"/>
  <c r="G135" i="1"/>
  <c r="H135" i="1"/>
  <c r="I135" i="1"/>
  <c r="F136" i="1"/>
  <c r="G136" i="1"/>
  <c r="H136" i="1"/>
  <c r="I136" i="1"/>
  <c r="F137" i="1"/>
  <c r="G137" i="1"/>
  <c r="H137" i="1"/>
  <c r="I137" i="1"/>
  <c r="F138" i="1"/>
  <c r="G138" i="1"/>
  <c r="H138" i="1"/>
  <c r="I138" i="1"/>
  <c r="F139" i="1"/>
  <c r="G139" i="1"/>
  <c r="H139" i="1"/>
  <c r="I139" i="1"/>
  <c r="F140" i="1"/>
  <c r="G140" i="1"/>
  <c r="H140" i="1"/>
  <c r="I140" i="1"/>
  <c r="F141" i="1"/>
  <c r="G141" i="1"/>
  <c r="H141" i="1"/>
  <c r="I141" i="1"/>
  <c r="F142" i="1"/>
  <c r="G142" i="1"/>
  <c r="H142" i="1"/>
  <c r="I142" i="1"/>
  <c r="F143" i="1"/>
  <c r="G143" i="1"/>
  <c r="H143" i="1"/>
  <c r="I143" i="1"/>
  <c r="F144" i="1"/>
  <c r="G144" i="1"/>
  <c r="H144" i="1"/>
  <c r="I144" i="1"/>
  <c r="F145" i="1"/>
  <c r="G145" i="1"/>
  <c r="H145" i="1"/>
  <c r="I145" i="1"/>
  <c r="F146" i="1"/>
  <c r="G146" i="1"/>
  <c r="H146" i="1"/>
  <c r="I146" i="1"/>
  <c r="F147" i="1"/>
  <c r="G147" i="1"/>
  <c r="H147" i="1"/>
  <c r="I147" i="1"/>
  <c r="F148" i="1"/>
  <c r="G148" i="1"/>
  <c r="H148" i="1"/>
  <c r="I148" i="1"/>
  <c r="F149" i="1"/>
  <c r="G149" i="1"/>
  <c r="H149" i="1"/>
  <c r="I149" i="1"/>
  <c r="F150" i="1"/>
  <c r="G150" i="1"/>
  <c r="H150" i="1"/>
  <c r="I150" i="1"/>
  <c r="F151" i="1"/>
  <c r="G151" i="1"/>
  <c r="H151" i="1"/>
  <c r="I151" i="1"/>
  <c r="F152" i="1"/>
  <c r="G152" i="1"/>
  <c r="H152" i="1"/>
  <c r="I152" i="1"/>
  <c r="F153" i="1"/>
  <c r="G153" i="1"/>
  <c r="H153" i="1"/>
  <c r="I153" i="1"/>
  <c r="F154" i="1"/>
  <c r="G154" i="1"/>
  <c r="H154" i="1"/>
  <c r="I154" i="1"/>
  <c r="F155" i="1"/>
  <c r="G155" i="1"/>
  <c r="H155" i="1"/>
  <c r="I155" i="1"/>
  <c r="F156" i="1"/>
  <c r="G156" i="1"/>
  <c r="H156" i="1"/>
  <c r="I156" i="1"/>
  <c r="F157" i="1"/>
  <c r="G157" i="1"/>
  <c r="H157" i="1"/>
  <c r="I157" i="1"/>
  <c r="F158" i="1"/>
  <c r="G158" i="1"/>
  <c r="H158" i="1"/>
  <c r="I158" i="1"/>
  <c r="F159" i="1"/>
  <c r="G159" i="1"/>
  <c r="H159" i="1"/>
  <c r="I159" i="1"/>
  <c r="F160" i="1"/>
  <c r="G160" i="1"/>
  <c r="H160" i="1"/>
  <c r="I160" i="1"/>
  <c r="F161" i="1"/>
  <c r="G161" i="1"/>
  <c r="H161" i="1"/>
  <c r="I161" i="1"/>
  <c r="F162" i="1"/>
  <c r="G162" i="1"/>
  <c r="H162" i="1"/>
  <c r="I162" i="1"/>
  <c r="F163" i="1"/>
  <c r="G163" i="1"/>
  <c r="H163" i="1"/>
  <c r="I163" i="1"/>
  <c r="F164" i="1"/>
  <c r="G164" i="1"/>
  <c r="H164" i="1"/>
  <c r="I164" i="1"/>
  <c r="F165" i="1"/>
  <c r="G165" i="1"/>
  <c r="H165" i="1"/>
  <c r="I165" i="1"/>
  <c r="F166" i="1"/>
  <c r="G166" i="1"/>
  <c r="H166" i="1"/>
  <c r="I166" i="1"/>
  <c r="F167" i="1"/>
  <c r="G167" i="1"/>
  <c r="H167" i="1"/>
  <c r="I167" i="1"/>
  <c r="F168" i="1"/>
  <c r="G168" i="1"/>
  <c r="H168" i="1"/>
  <c r="I168" i="1"/>
  <c r="F169" i="1"/>
  <c r="G169" i="1"/>
  <c r="H169" i="1"/>
  <c r="I169" i="1"/>
  <c r="F170" i="1"/>
  <c r="G170" i="1"/>
  <c r="H170" i="1"/>
  <c r="I170" i="1"/>
  <c r="F171" i="1"/>
  <c r="G171" i="1"/>
  <c r="H171" i="1"/>
  <c r="I171" i="1"/>
  <c r="F172" i="1"/>
  <c r="G172" i="1"/>
  <c r="H172" i="1"/>
  <c r="I172" i="1"/>
  <c r="F173" i="1"/>
  <c r="G173" i="1"/>
  <c r="H173" i="1"/>
  <c r="I173" i="1"/>
  <c r="F174" i="1"/>
  <c r="G174" i="1"/>
  <c r="H174" i="1"/>
  <c r="I174" i="1"/>
  <c r="F175" i="1"/>
  <c r="G175" i="1"/>
  <c r="H175" i="1"/>
  <c r="I175" i="1"/>
  <c r="F176" i="1"/>
  <c r="G176" i="1"/>
  <c r="H176" i="1"/>
  <c r="I176" i="1"/>
  <c r="F177" i="1"/>
  <c r="G177" i="1"/>
  <c r="H177" i="1"/>
  <c r="I177" i="1"/>
  <c r="F178" i="1"/>
  <c r="G178" i="1"/>
  <c r="H178" i="1"/>
  <c r="I178" i="1"/>
  <c r="F179" i="1"/>
  <c r="G179" i="1"/>
  <c r="H179" i="1"/>
  <c r="I179" i="1"/>
  <c r="F180" i="1"/>
  <c r="G180" i="1"/>
  <c r="H180" i="1"/>
  <c r="I180" i="1"/>
  <c r="F181" i="1"/>
  <c r="G181" i="1"/>
  <c r="H181" i="1"/>
  <c r="I181" i="1"/>
  <c r="F182" i="1"/>
  <c r="G182" i="1"/>
  <c r="H182" i="1"/>
  <c r="I182" i="1"/>
  <c r="F183" i="1"/>
  <c r="G183" i="1"/>
  <c r="H183" i="1"/>
  <c r="I183" i="1"/>
  <c r="F184" i="1"/>
  <c r="G184" i="1"/>
  <c r="H184" i="1"/>
  <c r="I184" i="1"/>
  <c r="F185" i="1"/>
  <c r="G185" i="1"/>
  <c r="H185" i="1"/>
  <c r="I185" i="1"/>
  <c r="F186" i="1"/>
  <c r="G186" i="1"/>
  <c r="H186" i="1"/>
  <c r="I186" i="1"/>
  <c r="F187" i="1"/>
  <c r="G187" i="1"/>
  <c r="H187" i="1"/>
  <c r="I187" i="1"/>
  <c r="F188" i="1"/>
  <c r="G188" i="1"/>
  <c r="H188" i="1"/>
  <c r="I188" i="1"/>
  <c r="F189" i="1"/>
  <c r="G189" i="1"/>
  <c r="H189" i="1"/>
  <c r="I189" i="1"/>
  <c r="F190" i="1"/>
  <c r="G190" i="1"/>
  <c r="H190" i="1"/>
  <c r="I190" i="1"/>
  <c r="F191" i="1"/>
  <c r="G191" i="1"/>
  <c r="H191" i="1"/>
  <c r="I191" i="1"/>
  <c r="F192" i="1"/>
  <c r="G192" i="1"/>
  <c r="H192" i="1"/>
  <c r="I192" i="1"/>
  <c r="F193" i="1"/>
  <c r="G193" i="1"/>
  <c r="H193" i="1"/>
  <c r="I193" i="1"/>
  <c r="F194" i="1"/>
  <c r="G194" i="1"/>
  <c r="H194" i="1"/>
  <c r="I194" i="1"/>
  <c r="F195" i="1"/>
  <c r="G195" i="1"/>
  <c r="H195" i="1"/>
  <c r="I195" i="1"/>
  <c r="F196" i="1"/>
  <c r="G196" i="1"/>
  <c r="H196" i="1"/>
  <c r="I196" i="1"/>
  <c r="F197" i="1"/>
  <c r="G197" i="1"/>
  <c r="H197" i="1"/>
  <c r="I197" i="1"/>
  <c r="F198" i="1"/>
  <c r="G198" i="1"/>
  <c r="H198" i="1"/>
  <c r="I198" i="1"/>
  <c r="F199" i="1"/>
  <c r="G199" i="1"/>
  <c r="H199" i="1"/>
  <c r="I199" i="1"/>
  <c r="F200" i="1"/>
  <c r="G200" i="1"/>
  <c r="H200" i="1"/>
  <c r="I200" i="1"/>
  <c r="F201" i="1"/>
  <c r="G201" i="1"/>
  <c r="H201" i="1"/>
  <c r="I201" i="1"/>
  <c r="F202" i="1"/>
  <c r="G202" i="1"/>
  <c r="H202" i="1"/>
  <c r="I202" i="1"/>
  <c r="F203" i="1"/>
  <c r="G203" i="1"/>
  <c r="H203" i="1"/>
  <c r="I203" i="1"/>
  <c r="F204" i="1"/>
  <c r="G204" i="1"/>
  <c r="H204" i="1"/>
  <c r="I204" i="1"/>
  <c r="F205" i="1"/>
  <c r="G205" i="1"/>
  <c r="H205" i="1"/>
  <c r="I205" i="1"/>
  <c r="F206" i="1"/>
  <c r="G206" i="1"/>
  <c r="H206" i="1"/>
  <c r="I206" i="1"/>
  <c r="F207" i="1"/>
  <c r="G207" i="1"/>
  <c r="H207" i="1"/>
  <c r="I207" i="1"/>
  <c r="F208" i="1"/>
  <c r="G208" i="1"/>
  <c r="H208" i="1"/>
  <c r="I208" i="1"/>
  <c r="F209" i="1"/>
  <c r="G209" i="1"/>
  <c r="H209" i="1"/>
  <c r="I209" i="1"/>
  <c r="F210" i="1"/>
  <c r="G210" i="1"/>
  <c r="H210" i="1"/>
  <c r="I210" i="1"/>
  <c r="F211" i="1"/>
  <c r="G211" i="1"/>
  <c r="H211" i="1"/>
  <c r="I211" i="1"/>
  <c r="F212" i="1"/>
  <c r="G212" i="1"/>
  <c r="H212" i="1"/>
  <c r="I212" i="1"/>
  <c r="F213" i="1"/>
  <c r="G213" i="1"/>
  <c r="H213" i="1"/>
  <c r="I213" i="1"/>
  <c r="F214" i="1"/>
  <c r="G214" i="1"/>
  <c r="H214" i="1"/>
  <c r="I214" i="1"/>
  <c r="F215" i="1"/>
  <c r="G215" i="1"/>
  <c r="H215" i="1"/>
  <c r="I215" i="1"/>
  <c r="F216" i="1"/>
  <c r="G216" i="1"/>
  <c r="H216" i="1"/>
  <c r="I216" i="1"/>
  <c r="F217" i="1"/>
  <c r="G217" i="1"/>
  <c r="H217" i="1"/>
  <c r="I217" i="1"/>
  <c r="F218" i="1"/>
  <c r="G218" i="1"/>
  <c r="H218" i="1"/>
  <c r="I218" i="1"/>
  <c r="F219" i="1"/>
  <c r="G219" i="1"/>
  <c r="H219" i="1"/>
  <c r="I219" i="1"/>
  <c r="F220" i="1"/>
  <c r="G220" i="1"/>
  <c r="H220" i="1"/>
  <c r="I220" i="1"/>
  <c r="F221" i="1"/>
  <c r="G221" i="1"/>
  <c r="H221" i="1"/>
  <c r="I221" i="1"/>
  <c r="F222" i="1"/>
  <c r="G222" i="1"/>
  <c r="H222" i="1"/>
  <c r="I222" i="1"/>
  <c r="F223" i="1"/>
  <c r="G223" i="1"/>
  <c r="H223" i="1"/>
  <c r="I223" i="1"/>
  <c r="F224" i="1"/>
  <c r="G224" i="1"/>
  <c r="H224" i="1"/>
  <c r="I224" i="1"/>
  <c r="F225" i="1"/>
  <c r="G225" i="1"/>
  <c r="H225" i="1"/>
  <c r="I225" i="1"/>
  <c r="F226" i="1"/>
  <c r="G226" i="1"/>
  <c r="H226" i="1"/>
  <c r="I226" i="1"/>
  <c r="F227" i="1"/>
  <c r="G227" i="1"/>
  <c r="H227" i="1"/>
  <c r="I227" i="1"/>
  <c r="F228" i="1"/>
  <c r="G228" i="1"/>
  <c r="H228" i="1"/>
  <c r="I228" i="1"/>
  <c r="F229" i="1"/>
  <c r="G229" i="1"/>
  <c r="H229" i="1"/>
  <c r="I229" i="1"/>
  <c r="F230" i="1"/>
  <c r="G230" i="1"/>
  <c r="H230" i="1"/>
  <c r="I230" i="1"/>
  <c r="F231" i="1"/>
  <c r="G231" i="1"/>
  <c r="H231" i="1"/>
  <c r="I231" i="1"/>
  <c r="F232" i="1"/>
  <c r="G232" i="1"/>
  <c r="H232" i="1"/>
  <c r="I232" i="1"/>
  <c r="F233" i="1"/>
  <c r="G233" i="1"/>
  <c r="H233" i="1"/>
  <c r="I233" i="1"/>
  <c r="F234" i="1"/>
  <c r="G234" i="1"/>
  <c r="H234" i="1"/>
  <c r="I234" i="1"/>
  <c r="F235" i="1"/>
  <c r="G235" i="1"/>
  <c r="H235" i="1"/>
  <c r="I235" i="1"/>
  <c r="F236" i="1"/>
  <c r="G236" i="1"/>
  <c r="H236" i="1"/>
  <c r="I236" i="1"/>
  <c r="F237" i="1"/>
  <c r="G237" i="1"/>
  <c r="H237" i="1"/>
  <c r="I237" i="1"/>
  <c r="F238" i="1"/>
  <c r="G238" i="1"/>
  <c r="H238" i="1"/>
  <c r="I238" i="1"/>
  <c r="F239" i="1"/>
  <c r="G239" i="1"/>
  <c r="H239" i="1"/>
  <c r="I239" i="1"/>
  <c r="F240" i="1"/>
  <c r="G240" i="1"/>
  <c r="H240" i="1"/>
  <c r="I240" i="1"/>
  <c r="F241" i="1"/>
  <c r="G241" i="1"/>
  <c r="H241" i="1"/>
  <c r="I241" i="1"/>
  <c r="F242" i="1"/>
  <c r="G242" i="1"/>
  <c r="H242" i="1"/>
  <c r="I242" i="1"/>
  <c r="F243" i="1"/>
  <c r="G243" i="1"/>
  <c r="H243" i="1"/>
  <c r="I243" i="1"/>
  <c r="F244" i="1"/>
  <c r="G244" i="1"/>
  <c r="H244" i="1"/>
  <c r="I244" i="1"/>
  <c r="F245" i="1"/>
  <c r="G245" i="1"/>
  <c r="H245" i="1"/>
  <c r="I245" i="1"/>
  <c r="F246" i="1"/>
  <c r="G246" i="1"/>
  <c r="H246" i="1"/>
  <c r="I246" i="1"/>
  <c r="F247" i="1"/>
  <c r="G247" i="1"/>
  <c r="H247" i="1"/>
  <c r="I247" i="1"/>
  <c r="F248" i="1"/>
  <c r="G248" i="1"/>
  <c r="H248" i="1"/>
  <c r="I248" i="1"/>
  <c r="F249" i="1"/>
  <c r="G249" i="1"/>
  <c r="H249" i="1"/>
  <c r="I249" i="1"/>
  <c r="F250" i="1"/>
  <c r="G250" i="1"/>
  <c r="H250" i="1"/>
  <c r="I250" i="1"/>
  <c r="F251" i="1"/>
  <c r="G251" i="1"/>
  <c r="H251" i="1"/>
  <c r="I251" i="1"/>
  <c r="F252" i="1"/>
  <c r="G252" i="1"/>
  <c r="H252" i="1"/>
  <c r="I252" i="1"/>
  <c r="F253" i="1"/>
  <c r="G253" i="1"/>
  <c r="H253" i="1"/>
  <c r="I253" i="1"/>
  <c r="F254" i="1"/>
  <c r="G254" i="1"/>
  <c r="H254" i="1"/>
  <c r="I254" i="1"/>
  <c r="F255" i="1"/>
  <c r="G255" i="1"/>
  <c r="H255" i="1"/>
  <c r="I255" i="1"/>
  <c r="F256" i="1"/>
  <c r="G256" i="1"/>
  <c r="H256" i="1"/>
  <c r="I256" i="1"/>
  <c r="F257" i="1"/>
  <c r="G257" i="1"/>
  <c r="H257" i="1"/>
  <c r="I257" i="1"/>
  <c r="F258" i="1"/>
  <c r="G258" i="1"/>
  <c r="H258" i="1"/>
  <c r="I258" i="1"/>
  <c r="F259" i="1"/>
  <c r="G259" i="1"/>
  <c r="H259" i="1"/>
  <c r="I259" i="1"/>
  <c r="F260" i="1"/>
  <c r="G260" i="1"/>
  <c r="H260" i="1"/>
  <c r="I260" i="1"/>
  <c r="F261" i="1"/>
  <c r="G261" i="1"/>
  <c r="H261" i="1"/>
  <c r="I261" i="1"/>
  <c r="F262" i="1"/>
  <c r="G262" i="1"/>
  <c r="H262" i="1"/>
  <c r="I262" i="1"/>
  <c r="F263" i="1"/>
  <c r="G263" i="1"/>
  <c r="H263" i="1"/>
  <c r="I263" i="1"/>
  <c r="F264" i="1"/>
  <c r="G264" i="1"/>
  <c r="H264" i="1"/>
  <c r="I264" i="1"/>
  <c r="F265" i="1"/>
  <c r="G265" i="1"/>
  <c r="H265" i="1"/>
  <c r="I265" i="1"/>
  <c r="F266" i="1"/>
  <c r="G266" i="1"/>
  <c r="H266" i="1"/>
  <c r="I266" i="1"/>
  <c r="F267" i="1"/>
  <c r="G267" i="1"/>
  <c r="H267" i="1"/>
  <c r="I267" i="1"/>
  <c r="F268" i="1"/>
  <c r="G268" i="1"/>
  <c r="H268" i="1"/>
  <c r="I268" i="1"/>
  <c r="F269" i="1"/>
  <c r="G269" i="1"/>
  <c r="H269" i="1"/>
  <c r="I269" i="1"/>
  <c r="F270" i="1"/>
  <c r="G270" i="1"/>
  <c r="H270" i="1"/>
  <c r="I270" i="1"/>
  <c r="F271" i="1"/>
  <c r="G271" i="1"/>
  <c r="H271" i="1"/>
  <c r="I271" i="1"/>
  <c r="F272" i="1"/>
  <c r="G272" i="1"/>
  <c r="H272" i="1"/>
  <c r="I272" i="1"/>
  <c r="F273" i="1"/>
  <c r="G273" i="1"/>
  <c r="H273" i="1"/>
  <c r="I273" i="1"/>
  <c r="F274" i="1"/>
  <c r="G274" i="1"/>
  <c r="H274" i="1"/>
  <c r="I274" i="1"/>
  <c r="F275" i="1"/>
  <c r="G275" i="1"/>
  <c r="H275" i="1"/>
  <c r="I275" i="1"/>
  <c r="F276" i="1"/>
  <c r="G276" i="1"/>
  <c r="H276" i="1"/>
  <c r="I276" i="1"/>
  <c r="F277" i="1"/>
  <c r="G277" i="1"/>
  <c r="H277" i="1"/>
  <c r="I277" i="1"/>
  <c r="F278" i="1"/>
  <c r="G278" i="1"/>
  <c r="H278" i="1"/>
  <c r="I278" i="1"/>
  <c r="F279" i="1"/>
  <c r="G279" i="1"/>
  <c r="H279" i="1"/>
  <c r="I279" i="1"/>
  <c r="F280" i="1"/>
  <c r="G280" i="1"/>
  <c r="H280" i="1"/>
  <c r="I280" i="1"/>
  <c r="F281" i="1"/>
  <c r="G281" i="1"/>
  <c r="H281" i="1"/>
  <c r="I281" i="1"/>
  <c r="F282" i="1"/>
  <c r="G282" i="1"/>
  <c r="H282" i="1"/>
  <c r="I282" i="1"/>
  <c r="F283" i="1"/>
  <c r="G283" i="1"/>
  <c r="H283" i="1"/>
  <c r="I283" i="1"/>
  <c r="F284" i="1"/>
  <c r="G284" i="1"/>
  <c r="H284" i="1"/>
  <c r="I284" i="1"/>
  <c r="F285" i="1"/>
  <c r="G285" i="1"/>
  <c r="H285" i="1"/>
  <c r="I285" i="1"/>
  <c r="F286" i="1"/>
  <c r="G286" i="1"/>
  <c r="H286" i="1"/>
  <c r="I286" i="1"/>
  <c r="F287" i="1"/>
  <c r="G287" i="1"/>
  <c r="H287" i="1"/>
  <c r="I287" i="1"/>
  <c r="F288" i="1"/>
  <c r="G288" i="1"/>
  <c r="H288" i="1"/>
  <c r="I288" i="1"/>
  <c r="F289" i="1"/>
  <c r="G289" i="1"/>
  <c r="H289" i="1"/>
  <c r="I289" i="1"/>
  <c r="F290" i="1"/>
  <c r="G290" i="1"/>
  <c r="H290" i="1"/>
  <c r="I290" i="1"/>
  <c r="F291" i="1"/>
  <c r="G291" i="1"/>
  <c r="H291" i="1"/>
  <c r="I291" i="1"/>
  <c r="F292" i="1"/>
  <c r="G292" i="1"/>
  <c r="H292" i="1"/>
  <c r="I292" i="1"/>
  <c r="F293" i="1"/>
  <c r="G293" i="1"/>
  <c r="H293" i="1"/>
  <c r="I293" i="1"/>
  <c r="F294" i="1"/>
  <c r="G294" i="1"/>
  <c r="H294" i="1"/>
  <c r="I294" i="1"/>
  <c r="F295" i="1"/>
  <c r="G295" i="1"/>
  <c r="H295" i="1"/>
  <c r="I295" i="1"/>
  <c r="F296" i="1"/>
  <c r="G296" i="1"/>
  <c r="H296" i="1"/>
  <c r="I296" i="1"/>
  <c r="F297" i="1"/>
  <c r="G297" i="1"/>
  <c r="H297" i="1"/>
  <c r="I297" i="1"/>
  <c r="F298" i="1"/>
  <c r="G298" i="1"/>
  <c r="H298" i="1"/>
  <c r="I298" i="1"/>
  <c r="F299" i="1"/>
  <c r="G299" i="1"/>
  <c r="H299" i="1"/>
  <c r="I299" i="1"/>
  <c r="F300" i="1"/>
  <c r="G300" i="1"/>
  <c r="H300" i="1"/>
  <c r="I300" i="1"/>
  <c r="F301" i="1"/>
  <c r="G301" i="1"/>
  <c r="H301" i="1"/>
  <c r="I301" i="1"/>
  <c r="F302" i="1"/>
  <c r="G302" i="1"/>
  <c r="H302" i="1"/>
  <c r="I302" i="1"/>
  <c r="F303" i="1"/>
  <c r="G303" i="1"/>
  <c r="H303" i="1"/>
  <c r="I303" i="1"/>
  <c r="F304" i="1"/>
  <c r="G304" i="1"/>
  <c r="H304" i="1"/>
  <c r="I304" i="1"/>
  <c r="F305" i="1"/>
  <c r="G305" i="1"/>
  <c r="H305" i="1"/>
  <c r="I305" i="1"/>
  <c r="F306" i="1"/>
  <c r="G306" i="1"/>
  <c r="H306" i="1"/>
  <c r="I306" i="1"/>
  <c r="F307" i="1"/>
  <c r="G307" i="1"/>
  <c r="H307" i="1"/>
  <c r="I307" i="1"/>
  <c r="F308" i="1"/>
  <c r="G308" i="1"/>
  <c r="H308" i="1"/>
  <c r="I308" i="1"/>
  <c r="F309" i="1"/>
  <c r="G309" i="1"/>
  <c r="H309" i="1"/>
  <c r="I309" i="1"/>
  <c r="F310" i="1"/>
  <c r="G310" i="1"/>
  <c r="H310" i="1"/>
  <c r="I310" i="1"/>
  <c r="F311" i="1"/>
  <c r="G311" i="1"/>
  <c r="H311" i="1"/>
  <c r="I311" i="1"/>
  <c r="F312" i="1"/>
  <c r="G312" i="1"/>
  <c r="H312" i="1"/>
  <c r="I312" i="1"/>
  <c r="F313" i="1"/>
  <c r="G313" i="1"/>
  <c r="H313" i="1"/>
  <c r="I313" i="1"/>
  <c r="F314" i="1"/>
  <c r="G314" i="1"/>
  <c r="H314" i="1"/>
  <c r="I314" i="1"/>
  <c r="F315" i="1"/>
  <c r="G315" i="1"/>
  <c r="H315" i="1"/>
  <c r="I315" i="1"/>
  <c r="F316" i="1"/>
  <c r="G316" i="1"/>
  <c r="H316" i="1"/>
  <c r="I316" i="1"/>
  <c r="F317" i="1"/>
  <c r="G317" i="1"/>
  <c r="H317" i="1"/>
  <c r="I317" i="1"/>
  <c r="F318" i="1"/>
  <c r="G318" i="1"/>
  <c r="H318" i="1"/>
  <c r="I318" i="1"/>
  <c r="F319" i="1"/>
  <c r="G319" i="1"/>
  <c r="H319" i="1"/>
  <c r="I319" i="1"/>
  <c r="F320" i="1"/>
  <c r="G320" i="1"/>
  <c r="H320" i="1"/>
  <c r="I320" i="1"/>
  <c r="F321" i="1"/>
  <c r="G321" i="1"/>
  <c r="H321" i="1"/>
  <c r="I321" i="1"/>
  <c r="F322" i="1"/>
  <c r="G322" i="1"/>
  <c r="H322" i="1"/>
  <c r="I322" i="1"/>
  <c r="F323" i="1"/>
  <c r="G323" i="1"/>
  <c r="H323" i="1"/>
  <c r="I323" i="1"/>
  <c r="F324" i="1"/>
  <c r="G324" i="1"/>
  <c r="H324" i="1"/>
  <c r="I324" i="1"/>
  <c r="F325" i="1"/>
  <c r="G325" i="1"/>
  <c r="H325" i="1"/>
  <c r="I325" i="1"/>
  <c r="F326" i="1"/>
  <c r="G326" i="1"/>
  <c r="H326" i="1"/>
  <c r="I326" i="1"/>
  <c r="F327" i="1"/>
  <c r="G327" i="1"/>
  <c r="H327" i="1"/>
  <c r="I327" i="1"/>
  <c r="F328" i="1"/>
  <c r="G328" i="1"/>
  <c r="H328" i="1"/>
  <c r="I328" i="1"/>
  <c r="F329" i="1"/>
  <c r="G329" i="1"/>
  <c r="H329" i="1"/>
  <c r="I329" i="1"/>
  <c r="F330" i="1"/>
  <c r="G330" i="1"/>
  <c r="H330" i="1"/>
  <c r="I330" i="1"/>
  <c r="F331" i="1"/>
  <c r="G331" i="1"/>
  <c r="H331" i="1"/>
  <c r="I331" i="1"/>
  <c r="F332" i="1"/>
  <c r="G332" i="1"/>
  <c r="H332" i="1"/>
  <c r="I332" i="1"/>
  <c r="F333" i="1"/>
  <c r="G333" i="1"/>
  <c r="H333" i="1"/>
  <c r="I333" i="1"/>
  <c r="F334" i="1"/>
  <c r="G334" i="1"/>
  <c r="H334" i="1"/>
  <c r="I334" i="1"/>
  <c r="F335" i="1"/>
  <c r="G335" i="1"/>
  <c r="H335" i="1"/>
  <c r="I335" i="1"/>
  <c r="F336" i="1"/>
  <c r="G336" i="1"/>
  <c r="H336" i="1"/>
  <c r="I336" i="1"/>
  <c r="F337" i="1"/>
  <c r="G337" i="1"/>
  <c r="H337" i="1"/>
  <c r="I337" i="1"/>
  <c r="F338" i="1"/>
  <c r="G338" i="1"/>
  <c r="H338" i="1"/>
  <c r="I338" i="1"/>
  <c r="F339" i="1"/>
  <c r="G339" i="1"/>
  <c r="H339" i="1"/>
  <c r="I339" i="1"/>
  <c r="F340" i="1"/>
  <c r="G340" i="1"/>
  <c r="H340" i="1"/>
  <c r="I340" i="1"/>
  <c r="F341" i="1"/>
  <c r="G341" i="1"/>
  <c r="H341" i="1"/>
  <c r="I341" i="1"/>
  <c r="F342" i="1"/>
  <c r="G342" i="1"/>
  <c r="H342" i="1"/>
  <c r="I342" i="1"/>
  <c r="F343" i="1"/>
  <c r="G343" i="1"/>
  <c r="H343" i="1"/>
  <c r="I343" i="1"/>
  <c r="F344" i="1"/>
  <c r="G344" i="1"/>
  <c r="H344" i="1"/>
  <c r="I344" i="1"/>
  <c r="F345" i="1"/>
  <c r="G345" i="1"/>
  <c r="H345" i="1"/>
  <c r="I345" i="1"/>
  <c r="F346" i="1"/>
  <c r="G346" i="1"/>
  <c r="H346" i="1"/>
  <c r="I346" i="1"/>
  <c r="F347" i="1"/>
  <c r="G347" i="1"/>
  <c r="H347" i="1"/>
  <c r="I347" i="1"/>
  <c r="F348" i="1"/>
  <c r="G348" i="1"/>
  <c r="H348" i="1"/>
  <c r="I348" i="1"/>
  <c r="F349" i="1"/>
  <c r="G349" i="1"/>
  <c r="H349" i="1"/>
  <c r="I349" i="1"/>
  <c r="F350" i="1"/>
  <c r="G350" i="1"/>
  <c r="H350" i="1"/>
  <c r="I350" i="1"/>
  <c r="F351" i="1"/>
  <c r="G351" i="1"/>
  <c r="H351" i="1"/>
  <c r="I351" i="1"/>
  <c r="F352" i="1"/>
  <c r="G352" i="1"/>
  <c r="H352" i="1"/>
  <c r="I352" i="1"/>
  <c r="F353" i="1"/>
  <c r="G353" i="1"/>
  <c r="H353" i="1"/>
  <c r="I353" i="1"/>
  <c r="F354" i="1"/>
  <c r="G354" i="1"/>
  <c r="H354" i="1"/>
  <c r="I354" i="1"/>
  <c r="F355" i="1"/>
  <c r="G355" i="1"/>
  <c r="H355" i="1"/>
  <c r="I355" i="1"/>
  <c r="F356" i="1"/>
  <c r="G356" i="1"/>
  <c r="H356" i="1"/>
  <c r="I356" i="1"/>
  <c r="F357" i="1"/>
  <c r="G357" i="1"/>
  <c r="H357" i="1"/>
  <c r="I357" i="1"/>
  <c r="F358" i="1"/>
  <c r="G358" i="1"/>
  <c r="H358" i="1"/>
  <c r="I358" i="1"/>
  <c r="F359" i="1"/>
  <c r="G359" i="1"/>
  <c r="H359" i="1"/>
  <c r="I359" i="1"/>
  <c r="F360" i="1"/>
  <c r="F32" i="1" s="1"/>
  <c r="G360" i="1"/>
  <c r="G32" i="1" s="1"/>
  <c r="H360" i="1"/>
  <c r="H32" i="1" s="1"/>
  <c r="I360" i="1"/>
  <c r="I32" i="1" s="1"/>
  <c r="F361" i="1"/>
  <c r="F33" i="1" s="1"/>
  <c r="G361" i="1"/>
  <c r="G33" i="1" s="1"/>
  <c r="H361" i="1"/>
  <c r="H33" i="1" s="1"/>
  <c r="I361" i="1"/>
  <c r="I33" i="1" s="1"/>
  <c r="F362" i="1"/>
  <c r="F34" i="1" s="1"/>
  <c r="G362" i="1"/>
  <c r="G34" i="1" s="1"/>
  <c r="H362" i="1"/>
  <c r="H34" i="1" s="1"/>
  <c r="I362" i="1"/>
  <c r="I34" i="1" s="1"/>
  <c r="F363" i="1"/>
  <c r="F35" i="1" s="1"/>
  <c r="G363" i="1"/>
  <c r="G35" i="1" s="1"/>
  <c r="H363" i="1"/>
  <c r="H35" i="1" s="1"/>
  <c r="I363" i="1"/>
  <c r="I35" i="1" s="1"/>
  <c r="F364" i="1"/>
  <c r="F36" i="1" s="1"/>
  <c r="G364" i="1"/>
  <c r="G36" i="1" s="1"/>
  <c r="H364" i="1"/>
  <c r="H36" i="1" s="1"/>
  <c r="I364" i="1"/>
  <c r="I36" i="1" s="1"/>
  <c r="F365" i="1"/>
  <c r="F37" i="1" s="1"/>
  <c r="G365" i="1"/>
  <c r="G37" i="1" s="1"/>
  <c r="H365" i="1"/>
  <c r="H37" i="1" s="1"/>
  <c r="I365" i="1"/>
  <c r="I37" i="1" s="1"/>
  <c r="F366" i="1"/>
  <c r="F38" i="1" s="1"/>
  <c r="G366" i="1"/>
  <c r="G38" i="1" s="1"/>
  <c r="H366" i="1"/>
  <c r="H38" i="1" s="1"/>
  <c r="I366" i="1"/>
  <c r="I38" i="1" s="1"/>
  <c r="F367" i="1"/>
  <c r="F39" i="1" s="1"/>
  <c r="G367" i="1"/>
  <c r="G39" i="1" s="1"/>
  <c r="H367" i="1"/>
  <c r="H39" i="1" s="1"/>
  <c r="I367" i="1"/>
  <c r="I39" i="1" s="1"/>
  <c r="F368" i="1"/>
  <c r="F40" i="1" s="1"/>
  <c r="G368" i="1"/>
  <c r="G40" i="1" s="1"/>
  <c r="H368" i="1"/>
  <c r="H40" i="1" s="1"/>
  <c r="I368" i="1"/>
  <c r="I40" i="1" s="1"/>
  <c r="F369" i="1"/>
  <c r="F41" i="1" s="1"/>
  <c r="G369" i="1"/>
  <c r="G41" i="1" s="1"/>
  <c r="H369" i="1"/>
  <c r="H41" i="1" s="1"/>
  <c r="I369" i="1"/>
  <c r="I41" i="1" s="1"/>
  <c r="E31" i="1"/>
  <c r="D31" i="1"/>
  <c r="C31" i="1"/>
  <c r="B31" i="1"/>
  <c r="E30" i="1"/>
  <c r="K384" i="1"/>
  <c r="J384" i="1"/>
  <c r="D382" i="1"/>
  <c r="K382" i="1"/>
  <c r="J382" i="1"/>
  <c r="D381" i="1"/>
  <c r="K381" i="1"/>
  <c r="J381" i="1"/>
  <c r="J380" i="1"/>
  <c r="K380" i="1"/>
  <c r="D380" i="1"/>
  <c r="J379" i="1"/>
  <c r="K379" i="1"/>
  <c r="D379" i="1"/>
  <c r="L382" i="1" l="1"/>
  <c r="L381" i="1"/>
  <c r="L379" i="1"/>
  <c r="L380" i="1"/>
  <c r="K378" i="1"/>
  <c r="J378" i="1"/>
  <c r="L378" i="1" s="1"/>
  <c r="D378" i="1"/>
  <c r="K377" i="1" l="1"/>
  <c r="J377" i="1"/>
  <c r="D377" i="1"/>
  <c r="L377" i="1" l="1"/>
  <c r="L376" i="1"/>
  <c r="D376" i="1"/>
  <c r="L375" i="1"/>
  <c r="D375" i="1"/>
  <c r="L374" i="1"/>
  <c r="D374" i="1"/>
  <c r="L373" i="1"/>
  <c r="D373" i="1"/>
  <c r="K372" i="1"/>
  <c r="J372" i="1"/>
  <c r="D372" i="1"/>
  <c r="L371" i="1"/>
  <c r="M371" i="1" s="1"/>
  <c r="D371" i="1"/>
  <c r="E371" i="1" s="1"/>
  <c r="M30" i="1"/>
  <c r="L30" i="1"/>
  <c r="K30" i="1"/>
  <c r="J30" i="1"/>
  <c r="I30" i="1"/>
  <c r="H30" i="1"/>
  <c r="G30" i="1"/>
  <c r="F30" i="1"/>
  <c r="D30" i="1"/>
  <c r="C30" i="1"/>
  <c r="B30" i="1"/>
  <c r="B29" i="1"/>
  <c r="M29" i="1"/>
  <c r="E29" i="1"/>
  <c r="D29" i="1"/>
  <c r="C29" i="1"/>
  <c r="F29" i="1"/>
  <c r="G29" i="1"/>
  <c r="H29" i="1"/>
  <c r="I29" i="1"/>
  <c r="J29" i="1"/>
  <c r="K29" i="1"/>
  <c r="L29" i="1"/>
  <c r="M28" i="1"/>
  <c r="M27" i="1"/>
  <c r="E28" i="1"/>
  <c r="E27" i="1"/>
  <c r="C28" i="1"/>
  <c r="F28" i="1"/>
  <c r="G28" i="1"/>
  <c r="H28" i="1"/>
  <c r="I28" i="1"/>
  <c r="J28" i="1"/>
  <c r="K28" i="1"/>
  <c r="L28" i="1"/>
  <c r="C27" i="1"/>
  <c r="F27" i="1"/>
  <c r="G27" i="1"/>
  <c r="I27" i="1"/>
  <c r="B332" i="1"/>
  <c r="D332" i="1" s="1"/>
  <c r="D28" i="1" s="1"/>
  <c r="J330" i="1"/>
  <c r="L330" i="1" s="1"/>
  <c r="B330" i="1"/>
  <c r="D330" i="1" s="1"/>
  <c r="K323" i="1"/>
  <c r="B323" i="1"/>
  <c r="D323" i="1" s="1"/>
  <c r="K322" i="1"/>
  <c r="B322" i="1"/>
  <c r="J322" i="1" s="1"/>
  <c r="B321" i="1"/>
  <c r="D321" i="1" s="1"/>
  <c r="K321" i="1"/>
  <c r="B320" i="1"/>
  <c r="J320" i="1" s="1"/>
  <c r="K320" i="1"/>
  <c r="B319" i="1"/>
  <c r="D319" i="1" s="1"/>
  <c r="K319" i="1"/>
  <c r="M26" i="1"/>
  <c r="I26" i="1"/>
  <c r="G26" i="1"/>
  <c r="F26" i="1"/>
  <c r="E26" i="1"/>
  <c r="C26" i="1"/>
  <c r="B317" i="1"/>
  <c r="D317" i="1" s="1"/>
  <c r="K317" i="1"/>
  <c r="K316" i="1"/>
  <c r="J316" i="1"/>
  <c r="D316" i="1"/>
  <c r="K315" i="1"/>
  <c r="B315" i="1"/>
  <c r="D315" i="1" s="1"/>
  <c r="K314" i="1"/>
  <c r="J314" i="1"/>
  <c r="D314" i="1"/>
  <c r="K313" i="1"/>
  <c r="J313" i="1"/>
  <c r="D313" i="1"/>
  <c r="K311" i="1"/>
  <c r="J311" i="1"/>
  <c r="D311" i="1"/>
  <c r="K310" i="1"/>
  <c r="J310" i="1"/>
  <c r="D310" i="1"/>
  <c r="K309" i="1"/>
  <c r="J309" i="1"/>
  <c r="D309" i="1"/>
  <c r="K306" i="1"/>
  <c r="B306" i="1"/>
  <c r="J306" i="1" s="1"/>
  <c r="M25" i="1"/>
  <c r="I25" i="1"/>
  <c r="G25" i="1"/>
  <c r="F25" i="1"/>
  <c r="E25" i="1"/>
  <c r="C25" i="1"/>
  <c r="K304" i="1"/>
  <c r="J304" i="1"/>
  <c r="D304" i="1"/>
  <c r="M24" i="1"/>
  <c r="I24" i="1"/>
  <c r="G24" i="1"/>
  <c r="F24" i="1"/>
  <c r="E24" i="1"/>
  <c r="C24" i="1"/>
  <c r="B303" i="1"/>
  <c r="D303" i="1" s="1"/>
  <c r="K303" i="1"/>
  <c r="K302" i="1"/>
  <c r="J302" i="1"/>
  <c r="K301" i="1"/>
  <c r="J301" i="1"/>
  <c r="K300" i="1"/>
  <c r="J300" i="1"/>
  <c r="K299" i="1"/>
  <c r="K298" i="1"/>
  <c r="D302" i="1"/>
  <c r="D294" i="1"/>
  <c r="D301" i="1"/>
  <c r="B299" i="1"/>
  <c r="D299" i="1" s="1"/>
  <c r="B298" i="1"/>
  <c r="D298" i="1" s="1"/>
  <c r="K297" i="1"/>
  <c r="B297" i="1"/>
  <c r="J297" i="1" s="1"/>
  <c r="K296" i="1"/>
  <c r="B296" i="1"/>
  <c r="J296" i="1" s="1"/>
  <c r="K295" i="1"/>
  <c r="B295" i="1"/>
  <c r="D295" i="1" s="1"/>
  <c r="K294" i="1"/>
  <c r="J294" i="1"/>
  <c r="K293" i="1"/>
  <c r="B293" i="1"/>
  <c r="M23" i="1"/>
  <c r="I23" i="1"/>
  <c r="G23" i="1"/>
  <c r="F23" i="1"/>
  <c r="E23" i="1"/>
  <c r="C23" i="1"/>
  <c r="K291" i="1"/>
  <c r="J291" i="1"/>
  <c r="D291" i="1"/>
  <c r="K290" i="1"/>
  <c r="J290" i="1"/>
  <c r="D290" i="1"/>
  <c r="K289" i="1"/>
  <c r="B289" i="1"/>
  <c r="D289" i="1" s="1"/>
  <c r="K288" i="1"/>
  <c r="B288" i="1"/>
  <c r="J288" i="1" s="1"/>
  <c r="K287" i="1"/>
  <c r="J287" i="1"/>
  <c r="D287" i="1"/>
  <c r="K286" i="1"/>
  <c r="B286" i="1"/>
  <c r="J286" i="1" s="1"/>
  <c r="K285" i="1"/>
  <c r="B285" i="1"/>
  <c r="J285" i="1" s="1"/>
  <c r="K284" i="1"/>
  <c r="B284" i="1"/>
  <c r="J284" i="1" s="1"/>
  <c r="K283" i="1"/>
  <c r="B283" i="1"/>
  <c r="J283" i="1" s="1"/>
  <c r="K282" i="1"/>
  <c r="B282" i="1"/>
  <c r="D282" i="1" s="1"/>
  <c r="K281" i="1"/>
  <c r="B281" i="1"/>
  <c r="J281" i="1" s="1"/>
  <c r="K280" i="1"/>
  <c r="B280" i="1"/>
  <c r="J280" i="1" s="1"/>
  <c r="K278" i="1"/>
  <c r="J278" i="1"/>
  <c r="M22" i="1"/>
  <c r="I22" i="1"/>
  <c r="G22" i="1"/>
  <c r="F22" i="1"/>
  <c r="E22" i="1"/>
  <c r="C22" i="1"/>
  <c r="K277" i="1"/>
  <c r="B277" i="1"/>
  <c r="D277" i="1" s="1"/>
  <c r="K276" i="1"/>
  <c r="J276" i="1"/>
  <c r="K275" i="1"/>
  <c r="J275" i="1"/>
  <c r="K274" i="1"/>
  <c r="B274" i="1"/>
  <c r="J274" i="1" s="1"/>
  <c r="K273" i="1"/>
  <c r="B273" i="1"/>
  <c r="J273" i="1" s="1"/>
  <c r="K272" i="1"/>
  <c r="B272" i="1"/>
  <c r="J272" i="1" s="1"/>
  <c r="K271" i="1"/>
  <c r="B271" i="1"/>
  <c r="J271" i="1" s="1"/>
  <c r="K270" i="1"/>
  <c r="B270" i="1"/>
  <c r="J270" i="1" s="1"/>
  <c r="K269" i="1"/>
  <c r="B269" i="1"/>
  <c r="J269" i="1" s="1"/>
  <c r="K268" i="1"/>
  <c r="B268" i="1"/>
  <c r="J268" i="1" s="1"/>
  <c r="K267" i="1"/>
  <c r="B267" i="1"/>
  <c r="D267" i="1" s="1"/>
  <c r="K265" i="1"/>
  <c r="B265" i="1"/>
  <c r="J265" i="1" s="1"/>
  <c r="K263" i="1"/>
  <c r="B263" i="1"/>
  <c r="J263" i="1" s="1"/>
  <c r="K262" i="1"/>
  <c r="B262" i="1"/>
  <c r="D262" i="1" s="1"/>
  <c r="K261" i="1"/>
  <c r="J261" i="1"/>
  <c r="D261" i="1"/>
  <c r="K260" i="1"/>
  <c r="B260" i="1"/>
  <c r="D260" i="1" s="1"/>
  <c r="K259" i="1"/>
  <c r="B259" i="1"/>
  <c r="J259" i="1" s="1"/>
  <c r="K258" i="1"/>
  <c r="B258" i="1"/>
  <c r="J258" i="1" s="1"/>
  <c r="K255" i="1"/>
  <c r="B255" i="1"/>
  <c r="D255" i="1" s="1"/>
  <c r="K254" i="1"/>
  <c r="J254" i="1"/>
  <c r="M21" i="1"/>
  <c r="I21" i="1"/>
  <c r="G21" i="1"/>
  <c r="F21" i="1"/>
  <c r="E21" i="1"/>
  <c r="C21" i="1"/>
  <c r="K252" i="1"/>
  <c r="B252" i="1"/>
  <c r="J252" i="1" s="1"/>
  <c r="K251" i="1"/>
  <c r="B251" i="1"/>
  <c r="D251" i="1" s="1"/>
  <c r="K250" i="1"/>
  <c r="B250" i="1"/>
  <c r="D250" i="1" s="1"/>
  <c r="K249" i="1"/>
  <c r="B249" i="1"/>
  <c r="D249" i="1" s="1"/>
  <c r="K248" i="1"/>
  <c r="B248" i="1"/>
  <c r="D248" i="1" s="1"/>
  <c r="K247" i="1"/>
  <c r="B247" i="1"/>
  <c r="J247" i="1" s="1"/>
  <c r="K246" i="1"/>
  <c r="B246" i="1"/>
  <c r="J246" i="1" s="1"/>
  <c r="K245" i="1"/>
  <c r="B245" i="1"/>
  <c r="J245" i="1" s="1"/>
  <c r="K244" i="1"/>
  <c r="B244" i="1"/>
  <c r="J244" i="1" s="1"/>
  <c r="K243" i="1"/>
  <c r="B243" i="1"/>
  <c r="D243" i="1" s="1"/>
  <c r="K242" i="1"/>
  <c r="B242" i="1"/>
  <c r="J242" i="1" s="1"/>
  <c r="K241" i="1"/>
  <c r="B241" i="1"/>
  <c r="D241" i="1" s="1"/>
  <c r="M20" i="1"/>
  <c r="M19" i="1"/>
  <c r="I20" i="1"/>
  <c r="G20" i="1"/>
  <c r="F20" i="1"/>
  <c r="I19" i="1"/>
  <c r="G19" i="1"/>
  <c r="F19" i="1"/>
  <c r="E20" i="1"/>
  <c r="E19" i="1"/>
  <c r="C20" i="1"/>
  <c r="C19" i="1"/>
  <c r="K239" i="1"/>
  <c r="J239" i="1"/>
  <c r="D239" i="1"/>
  <c r="B19" i="1"/>
  <c r="K237" i="1"/>
  <c r="B237" i="1"/>
  <c r="D237" i="1" s="1"/>
  <c r="K236" i="1"/>
  <c r="B236" i="1"/>
  <c r="J236" i="1" s="1"/>
  <c r="K235" i="1"/>
  <c r="B235" i="1"/>
  <c r="D235" i="1" s="1"/>
  <c r="K234" i="1"/>
  <c r="B234" i="1"/>
  <c r="J234" i="1" s="1"/>
  <c r="K233" i="1"/>
  <c r="J233" i="1"/>
  <c r="D233" i="1"/>
  <c r="K232" i="1"/>
  <c r="B232" i="1"/>
  <c r="D232" i="1" s="1"/>
  <c r="K231" i="1"/>
  <c r="B231" i="1"/>
  <c r="D231" i="1" s="1"/>
  <c r="K230" i="1"/>
  <c r="B230" i="1"/>
  <c r="D230" i="1" s="1"/>
  <c r="K229" i="1"/>
  <c r="B229" i="1"/>
  <c r="J229" i="1" s="1"/>
  <c r="K228" i="1"/>
  <c r="B228" i="1"/>
  <c r="D228" i="1" s="1"/>
  <c r="K226" i="1"/>
  <c r="J226" i="1"/>
  <c r="K225" i="1"/>
  <c r="J225" i="1"/>
  <c r="K224" i="1"/>
  <c r="J224" i="1"/>
  <c r="D224" i="1"/>
  <c r="K223" i="1"/>
  <c r="J223" i="1"/>
  <c r="K222" i="1"/>
  <c r="J222" i="1"/>
  <c r="D222" i="1"/>
  <c r="K221" i="1"/>
  <c r="J221" i="1"/>
  <c r="K220" i="1"/>
  <c r="J220" i="1"/>
  <c r="D220" i="1"/>
  <c r="K219" i="1"/>
  <c r="J219" i="1"/>
  <c r="D219" i="1"/>
  <c r="K218" i="1"/>
  <c r="J218" i="1"/>
  <c r="D218" i="1"/>
  <c r="K217" i="1"/>
  <c r="J217" i="1"/>
  <c r="K216" i="1"/>
  <c r="J216" i="1"/>
  <c r="D216" i="1"/>
  <c r="K215" i="1"/>
  <c r="J215" i="1"/>
  <c r="D215" i="1"/>
  <c r="K213" i="1"/>
  <c r="J213" i="1"/>
  <c r="D213" i="1"/>
  <c r="K212" i="1"/>
  <c r="J212" i="1"/>
  <c r="K211" i="1"/>
  <c r="J211" i="1"/>
  <c r="K210" i="1"/>
  <c r="J210" i="1"/>
  <c r="K209" i="1"/>
  <c r="J209" i="1"/>
  <c r="D209" i="1"/>
  <c r="K208" i="1"/>
  <c r="J208" i="1"/>
  <c r="D208" i="1"/>
  <c r="K207" i="1"/>
  <c r="J207" i="1"/>
  <c r="K206" i="1"/>
  <c r="J206" i="1"/>
  <c r="K205" i="1"/>
  <c r="J205" i="1"/>
  <c r="I17" i="1"/>
  <c r="M17" i="1"/>
  <c r="G17" i="1"/>
  <c r="F17" i="1"/>
  <c r="E17" i="1"/>
  <c r="C17" i="1"/>
  <c r="K198" i="1"/>
  <c r="B198" i="1"/>
  <c r="D198" i="1" s="1"/>
  <c r="K197" i="1"/>
  <c r="B197" i="1"/>
  <c r="J197" i="1" s="1"/>
  <c r="K196" i="1"/>
  <c r="J196" i="1"/>
  <c r="D196" i="1"/>
  <c r="K195" i="1"/>
  <c r="B195" i="1"/>
  <c r="J195" i="1" s="1"/>
  <c r="K194" i="1"/>
  <c r="B194" i="1"/>
  <c r="D194" i="1" s="1"/>
  <c r="K193" i="1"/>
  <c r="B193" i="1"/>
  <c r="J193" i="1" s="1"/>
  <c r="K191" i="1"/>
  <c r="B191" i="1"/>
  <c r="K190" i="1"/>
  <c r="B190" i="1"/>
  <c r="J190" i="1" s="1"/>
  <c r="K189" i="1"/>
  <c r="J189" i="1"/>
  <c r="D189" i="1"/>
  <c r="I16" i="1"/>
  <c r="H15" i="1"/>
  <c r="M16" i="1"/>
  <c r="G16" i="1"/>
  <c r="F16" i="1"/>
  <c r="E16" i="1"/>
  <c r="C16" i="1"/>
  <c r="K187" i="1"/>
  <c r="J187" i="1"/>
  <c r="D187" i="1"/>
  <c r="K186" i="1"/>
  <c r="B186" i="1"/>
  <c r="J186" i="1" s="1"/>
  <c r="K185" i="1"/>
  <c r="B185" i="1"/>
  <c r="D185" i="1" s="1"/>
  <c r="K184" i="1"/>
  <c r="B184" i="1"/>
  <c r="J184" i="1" s="1"/>
  <c r="K183" i="1"/>
  <c r="J183" i="1"/>
  <c r="D183" i="1"/>
  <c r="K182" i="1"/>
  <c r="B182" i="1"/>
  <c r="D182" i="1" s="1"/>
  <c r="K181" i="1"/>
  <c r="J181" i="1"/>
  <c r="D181" i="1"/>
  <c r="K180" i="1"/>
  <c r="B180" i="1"/>
  <c r="D180" i="1" s="1"/>
  <c r="E14" i="1"/>
  <c r="M15" i="1"/>
  <c r="I15" i="1"/>
  <c r="E15" i="1"/>
  <c r="D15" i="1"/>
  <c r="C15" i="1"/>
  <c r="B15" i="1"/>
  <c r="G15" i="1"/>
  <c r="F15" i="1"/>
  <c r="M14" i="1"/>
  <c r="I14" i="1"/>
  <c r="G14" i="1"/>
  <c r="F14" i="1"/>
  <c r="C14" i="1"/>
  <c r="B14" i="1"/>
  <c r="L14" i="1"/>
  <c r="K15" i="1"/>
  <c r="J15" i="1"/>
  <c r="L15" i="1"/>
  <c r="H14" i="1"/>
  <c r="D14" i="1"/>
  <c r="I13" i="1"/>
  <c r="K13" i="1"/>
  <c r="M12" i="1"/>
  <c r="I12" i="1"/>
  <c r="M13" i="1"/>
  <c r="G13" i="1"/>
  <c r="G12" i="1"/>
  <c r="F12" i="1"/>
  <c r="E12" i="1"/>
  <c r="C12" i="1"/>
  <c r="B12" i="1"/>
  <c r="E13" i="1"/>
  <c r="C13" i="1"/>
  <c r="B13" i="1"/>
  <c r="J111" i="1"/>
  <c r="J112" i="1"/>
  <c r="J113" i="1"/>
  <c r="J114" i="1"/>
  <c r="J115" i="1"/>
  <c r="J116" i="1"/>
  <c r="J118" i="1"/>
  <c r="J119" i="1"/>
  <c r="J120" i="1"/>
  <c r="J122" i="1"/>
  <c r="K111" i="1"/>
  <c r="K112" i="1"/>
  <c r="K113" i="1"/>
  <c r="K114" i="1"/>
  <c r="K115" i="1"/>
  <c r="K116" i="1"/>
  <c r="K118" i="1"/>
  <c r="K119" i="1"/>
  <c r="K120" i="1"/>
  <c r="K122" i="1"/>
  <c r="K12" i="1"/>
  <c r="M11" i="1"/>
  <c r="I11" i="1"/>
  <c r="F11" i="1"/>
  <c r="G11" i="1"/>
  <c r="E11" i="1"/>
  <c r="B11" i="1"/>
  <c r="C11" i="1"/>
  <c r="D122" i="1"/>
  <c r="D120" i="1"/>
  <c r="D119" i="1"/>
  <c r="D118" i="1"/>
  <c r="D116" i="1"/>
  <c r="D115" i="1"/>
  <c r="D114" i="1"/>
  <c r="D113" i="1"/>
  <c r="D112" i="1"/>
  <c r="D111" i="1"/>
  <c r="I10" i="1"/>
  <c r="G10" i="1"/>
  <c r="F10" i="1"/>
  <c r="E10" i="1"/>
  <c r="C10" i="1"/>
  <c r="B10" i="1"/>
  <c r="J109" i="1"/>
  <c r="K109" i="1"/>
  <c r="D109" i="1"/>
  <c r="J108" i="1"/>
  <c r="K108" i="1"/>
  <c r="D108" i="1"/>
  <c r="J107" i="1"/>
  <c r="K107" i="1"/>
  <c r="D107" i="1"/>
  <c r="J106" i="1"/>
  <c r="K106" i="1"/>
  <c r="D106" i="1"/>
  <c r="J105" i="1"/>
  <c r="K105" i="1"/>
  <c r="D105" i="1"/>
  <c r="J104" i="1"/>
  <c r="K104" i="1"/>
  <c r="D104" i="1"/>
  <c r="J103" i="1"/>
  <c r="K103" i="1"/>
  <c r="D103" i="1"/>
  <c r="M5" i="1"/>
  <c r="J102" i="1"/>
  <c r="K102" i="1"/>
  <c r="D102" i="1"/>
  <c r="J101" i="1"/>
  <c r="K101" i="1"/>
  <c r="D101" i="1"/>
  <c r="J100" i="1"/>
  <c r="K100" i="1"/>
  <c r="D100" i="1"/>
  <c r="J99" i="1"/>
  <c r="K99" i="1"/>
  <c r="D99" i="1"/>
  <c r="J98" i="1"/>
  <c r="K98" i="1"/>
  <c r="D98" i="1"/>
  <c r="I9" i="1"/>
  <c r="M9" i="1" s="1"/>
  <c r="B9" i="1"/>
  <c r="C9" i="1"/>
  <c r="F9" i="1"/>
  <c r="G9" i="1"/>
  <c r="J96" i="1"/>
  <c r="K96" i="1"/>
  <c r="D96" i="1"/>
  <c r="J95" i="1"/>
  <c r="K95" i="1"/>
  <c r="D95" i="1"/>
  <c r="J93" i="1"/>
  <c r="K93" i="1"/>
  <c r="D93" i="1"/>
  <c r="J92" i="1"/>
  <c r="K92" i="1"/>
  <c r="J91" i="1"/>
  <c r="K91" i="1"/>
  <c r="D91" i="1"/>
  <c r="J90" i="1"/>
  <c r="K90" i="1"/>
  <c r="D90" i="1"/>
  <c r="J89" i="1"/>
  <c r="K89" i="1"/>
  <c r="D89" i="1"/>
  <c r="J88" i="1"/>
  <c r="K88" i="1"/>
  <c r="D88" i="1"/>
  <c r="J87" i="1"/>
  <c r="K87" i="1"/>
  <c r="J86" i="1"/>
  <c r="K86" i="1"/>
  <c r="D86" i="1"/>
  <c r="J85" i="1"/>
  <c r="K85" i="1"/>
  <c r="D85" i="1"/>
  <c r="J83" i="1"/>
  <c r="K83" i="1"/>
  <c r="J82" i="1"/>
  <c r="K82" i="1"/>
  <c r="D82" i="1"/>
  <c r="J81" i="1"/>
  <c r="K81" i="1"/>
  <c r="D81" i="1"/>
  <c r="J80" i="1"/>
  <c r="K80" i="1"/>
  <c r="D80" i="1"/>
  <c r="J78" i="1"/>
  <c r="K78" i="1"/>
  <c r="D78" i="1"/>
  <c r="J77" i="1"/>
  <c r="K77" i="1"/>
  <c r="D77" i="1"/>
  <c r="J76" i="1"/>
  <c r="K76" i="1"/>
  <c r="D76" i="1"/>
  <c r="J75" i="1"/>
  <c r="K75" i="1"/>
  <c r="D75" i="1"/>
  <c r="L74" i="1"/>
  <c r="D74" i="1"/>
  <c r="L73" i="1"/>
  <c r="D73" i="1"/>
  <c r="L72" i="1"/>
  <c r="D72" i="1"/>
  <c r="L70" i="1"/>
  <c r="D70" i="1"/>
  <c r="L69" i="1"/>
  <c r="D69" i="1"/>
  <c r="D68" i="1"/>
  <c r="L68" i="1" s="1"/>
  <c r="K68" i="1"/>
  <c r="D67" i="1"/>
  <c r="D66" i="1"/>
  <c r="L66" i="1" s="1"/>
  <c r="J66" i="1"/>
  <c r="D65" i="1"/>
  <c r="L65" i="1" s="1"/>
  <c r="D64" i="1"/>
  <c r="L64" i="1" s="1"/>
  <c r="D63" i="1"/>
  <c r="L63" i="1" s="1"/>
  <c r="D62" i="1"/>
  <c r="D61" i="1"/>
  <c r="L61" i="1" s="1"/>
  <c r="D60" i="1"/>
  <c r="L60" i="1" s="1"/>
  <c r="B59" i="1"/>
  <c r="B7" i="1" s="1"/>
  <c r="J57" i="1"/>
  <c r="L57" i="1" s="1"/>
  <c r="D57" i="1"/>
  <c r="J56" i="1"/>
  <c r="L56" i="1" s="1"/>
  <c r="D56" i="1"/>
  <c r="J55" i="1"/>
  <c r="L55" i="1" s="1"/>
  <c r="D55" i="1"/>
  <c r="J54" i="1"/>
  <c r="L54" i="1" s="1"/>
  <c r="D54" i="1"/>
  <c r="J53" i="1"/>
  <c r="L53" i="1" s="1"/>
  <c r="D53" i="1"/>
  <c r="J52" i="1"/>
  <c r="L52" i="1" s="1"/>
  <c r="D52" i="1"/>
  <c r="J51" i="1"/>
  <c r="L51" i="1" s="1"/>
  <c r="D51" i="1"/>
  <c r="J50" i="1"/>
  <c r="L50" i="1" s="1"/>
  <c r="D50" i="1"/>
  <c r="J49" i="1"/>
  <c r="L49" i="1" s="1"/>
  <c r="D49" i="1"/>
  <c r="J48" i="1"/>
  <c r="L48" i="1" s="1"/>
  <c r="D48" i="1"/>
  <c r="J47" i="1"/>
  <c r="L47" i="1" s="1"/>
  <c r="D47" i="1"/>
  <c r="J46" i="1"/>
  <c r="L46" i="1" s="1"/>
  <c r="D46" i="1"/>
  <c r="J94" i="1"/>
  <c r="K94" i="1"/>
  <c r="D94" i="1"/>
  <c r="B8" i="1"/>
  <c r="C8" i="1"/>
  <c r="C7" i="1"/>
  <c r="B6" i="1"/>
  <c r="C6" i="1"/>
  <c r="I8" i="1"/>
  <c r="M8" i="1" s="1"/>
  <c r="G8" i="1"/>
  <c r="F8" i="1"/>
  <c r="I7" i="1"/>
  <c r="M7" i="1" s="1"/>
  <c r="G7" i="1"/>
  <c r="F7" i="1"/>
  <c r="D5" i="1"/>
  <c r="H5" i="1"/>
  <c r="K5" i="1"/>
  <c r="J5" i="1"/>
  <c r="I6" i="1"/>
  <c r="M6" i="1" s="1"/>
  <c r="G6" i="1"/>
  <c r="F6" i="1"/>
  <c r="M4" i="1"/>
  <c r="L4" i="1"/>
  <c r="K4" i="1"/>
  <c r="J4" i="1"/>
  <c r="K34" i="1"/>
  <c r="K35" i="1"/>
  <c r="K36" i="1"/>
  <c r="K37" i="1"/>
  <c r="K38" i="1"/>
  <c r="K39" i="1"/>
  <c r="K40" i="1"/>
  <c r="K41" i="1"/>
  <c r="K42" i="1"/>
  <c r="K43" i="1"/>
  <c r="K44" i="1"/>
  <c r="K33" i="1"/>
  <c r="J34" i="1"/>
  <c r="J35" i="1"/>
  <c r="J36" i="1"/>
  <c r="J37" i="1"/>
  <c r="J38" i="1"/>
  <c r="J39" i="1"/>
  <c r="J40" i="1"/>
  <c r="J41" i="1"/>
  <c r="J42" i="1"/>
  <c r="J43" i="1"/>
  <c r="J44" i="1"/>
  <c r="J33" i="1"/>
  <c r="D34" i="1"/>
  <c r="D35" i="1"/>
  <c r="D36" i="1"/>
  <c r="D37" i="1"/>
  <c r="D38" i="1"/>
  <c r="D39" i="1"/>
  <c r="D40" i="1"/>
  <c r="D41" i="1"/>
  <c r="D42" i="1"/>
  <c r="D43" i="1"/>
  <c r="D44" i="1"/>
  <c r="D33" i="1"/>
  <c r="J13" i="1"/>
  <c r="F13" i="1"/>
  <c r="J12" i="1"/>
  <c r="J14" i="1"/>
  <c r="K14" i="1"/>
  <c r="D205" i="1"/>
  <c r="D206" i="1"/>
  <c r="D207" i="1"/>
  <c r="D210" i="1"/>
  <c r="D211" i="1"/>
  <c r="D212" i="1"/>
  <c r="D217" i="1"/>
  <c r="D221" i="1"/>
  <c r="D223" i="1"/>
  <c r="D225" i="1"/>
  <c r="D226" i="1"/>
  <c r="D254" i="1"/>
  <c r="L290" i="1" l="1"/>
  <c r="B28" i="1"/>
  <c r="D284" i="1"/>
  <c r="J303" i="1"/>
  <c r="L303" i="1" s="1"/>
  <c r="D297" i="1"/>
  <c r="J317" i="1"/>
  <c r="L317" i="1" s="1"/>
  <c r="L78" i="1"/>
  <c r="E372" i="1"/>
  <c r="E373" i="1" s="1"/>
  <c r="E374" i="1" s="1"/>
  <c r="E375" i="1" s="1"/>
  <c r="E376" i="1" s="1"/>
  <c r="E377" i="1" s="1"/>
  <c r="E378" i="1" s="1"/>
  <c r="E379" i="1" s="1"/>
  <c r="E380" i="1" s="1"/>
  <c r="E381" i="1" s="1"/>
  <c r="E382" i="1" s="1"/>
  <c r="E384" i="1" s="1"/>
  <c r="E385" i="1" s="1"/>
  <c r="E386" i="1" s="1"/>
  <c r="L229" i="1"/>
  <c r="L234" i="1"/>
  <c r="L280" i="1"/>
  <c r="L372" i="1"/>
  <c r="M372" i="1" s="1"/>
  <c r="M373" i="1" s="1"/>
  <c r="M374" i="1" s="1"/>
  <c r="M375" i="1" s="1"/>
  <c r="M376" i="1" s="1"/>
  <c r="M377" i="1" s="1"/>
  <c r="M378" i="1" s="1"/>
  <c r="M379" i="1" s="1"/>
  <c r="M380" i="1" s="1"/>
  <c r="M381" i="1" s="1"/>
  <c r="M382" i="1" s="1"/>
  <c r="M384" i="1" s="1"/>
  <c r="M385" i="1" s="1"/>
  <c r="D263" i="1"/>
  <c r="J282" i="1"/>
  <c r="L282" i="1" s="1"/>
  <c r="D193" i="1"/>
  <c r="D270" i="1"/>
  <c r="D286" i="1"/>
  <c r="D268" i="1"/>
  <c r="J230" i="1"/>
  <c r="L230" i="1" s="1"/>
  <c r="L288" i="1"/>
  <c r="L89" i="1"/>
  <c r="L92" i="1"/>
  <c r="L285" i="1"/>
  <c r="L87" i="1"/>
  <c r="L261" i="1"/>
  <c r="L111" i="1"/>
  <c r="L221" i="1"/>
  <c r="L106" i="1"/>
  <c r="L108" i="1"/>
  <c r="L114" i="1"/>
  <c r="L196" i="1"/>
  <c r="L222" i="1"/>
  <c r="L254" i="1"/>
  <c r="D247" i="1"/>
  <c r="L100" i="1"/>
  <c r="L102" i="1"/>
  <c r="L104" i="1"/>
  <c r="L109" i="1"/>
  <c r="J243" i="1"/>
  <c r="L243" i="1" s="1"/>
  <c r="L316" i="1"/>
  <c r="L103" i="1"/>
  <c r="J250" i="1"/>
  <c r="L250" i="1" s="1"/>
  <c r="D269" i="1"/>
  <c r="D245" i="1"/>
  <c r="D186" i="1"/>
  <c r="J319" i="1"/>
  <c r="L319" i="1" s="1"/>
  <c r="K7" i="1"/>
  <c r="L90" i="1"/>
  <c r="L93" i="1"/>
  <c r="L96" i="1"/>
  <c r="L107" i="1"/>
  <c r="L294" i="1"/>
  <c r="L314" i="1"/>
  <c r="D288" i="1"/>
  <c r="K6" i="1"/>
  <c r="L236" i="1"/>
  <c r="J277" i="1"/>
  <c r="L277" i="1" s="1"/>
  <c r="H7" i="1"/>
  <c r="M10" i="1"/>
  <c r="B23" i="1"/>
  <c r="L208" i="1"/>
  <c r="L211" i="1"/>
  <c r="L218" i="1"/>
  <c r="L220" i="1"/>
  <c r="L223" i="1"/>
  <c r="D229" i="1"/>
  <c r="L275" i="1"/>
  <c r="J228" i="1"/>
  <c r="L228" i="1" s="1"/>
  <c r="J260" i="1"/>
  <c r="L260" i="1" s="1"/>
  <c r="D272" i="1"/>
  <c r="L5" i="1"/>
  <c r="L119" i="1"/>
  <c r="L286" i="1"/>
  <c r="J241" i="1"/>
  <c r="L241" i="1" s="1"/>
  <c r="J185" i="1"/>
  <c r="L185" i="1" s="1"/>
  <c r="L184" i="1"/>
  <c r="L205" i="1"/>
  <c r="L215" i="1"/>
  <c r="J235" i="1"/>
  <c r="L235" i="1" s="1"/>
  <c r="L186" i="1"/>
  <c r="L207" i="1"/>
  <c r="L217" i="1"/>
  <c r="L226" i="1"/>
  <c r="L242" i="1"/>
  <c r="J10" i="1"/>
  <c r="L116" i="1"/>
  <c r="H23" i="1"/>
  <c r="L296" i="1"/>
  <c r="L115" i="1"/>
  <c r="L272" i="1"/>
  <c r="L301" i="1"/>
  <c r="H13" i="1"/>
  <c r="J9" i="1"/>
  <c r="L122" i="1"/>
  <c r="L112" i="1"/>
  <c r="H22" i="1"/>
  <c r="L216" i="1"/>
  <c r="L302" i="1"/>
  <c r="D322" i="1"/>
  <c r="J182" i="1"/>
  <c r="L182" i="1" s="1"/>
  <c r="D259" i="1"/>
  <c r="J295" i="1"/>
  <c r="L295" i="1" s="1"/>
  <c r="D8" i="1"/>
  <c r="L82" i="1"/>
  <c r="L88" i="1"/>
  <c r="K10" i="1"/>
  <c r="L12" i="1"/>
  <c r="D12" i="1"/>
  <c r="J180" i="1"/>
  <c r="L180" i="1" s="1"/>
  <c r="D184" i="1"/>
  <c r="J249" i="1"/>
  <c r="L249" i="1" s="1"/>
  <c r="H25" i="1"/>
  <c r="H27" i="1"/>
  <c r="B25" i="1"/>
  <c r="J251" i="1"/>
  <c r="L251" i="1" s="1"/>
  <c r="L13" i="1"/>
  <c r="L42" i="1"/>
  <c r="L77" i="1"/>
  <c r="L95" i="1"/>
  <c r="D9" i="1"/>
  <c r="L99" i="1"/>
  <c r="H10" i="1"/>
  <c r="L252" i="1"/>
  <c r="D236" i="1"/>
  <c r="B16" i="1"/>
  <c r="L94" i="1"/>
  <c r="L83" i="1"/>
  <c r="L86" i="1"/>
  <c r="L120" i="1"/>
  <c r="H12" i="1"/>
  <c r="D274" i="1"/>
  <c r="J232" i="1"/>
  <c r="L232" i="1" s="1"/>
  <c r="D280" i="1"/>
  <c r="L43" i="1"/>
  <c r="L75" i="1"/>
  <c r="B20" i="1"/>
  <c r="B17" i="1"/>
  <c r="J262" i="1"/>
  <c r="L262" i="1" s="1"/>
  <c r="K22" i="1"/>
  <c r="L239" i="1"/>
  <c r="L91" i="1"/>
  <c r="L113" i="1"/>
  <c r="L189" i="1"/>
  <c r="H21" i="1"/>
  <c r="L263" i="1"/>
  <c r="H24" i="1"/>
  <c r="L304" i="1"/>
  <c r="L34" i="1"/>
  <c r="L38" i="1"/>
  <c r="L259" i="1"/>
  <c r="L273" i="1"/>
  <c r="L283" i="1"/>
  <c r="L41" i="1"/>
  <c r="L33" i="1"/>
  <c r="L37" i="1"/>
  <c r="L81" i="1"/>
  <c r="H11" i="1"/>
  <c r="L210" i="1"/>
  <c r="L224" i="1"/>
  <c r="L276" i="1"/>
  <c r="L98" i="1"/>
  <c r="K8" i="1"/>
  <c r="J8" i="1"/>
  <c r="L265" i="1"/>
  <c r="L271" i="1"/>
  <c r="L297" i="1"/>
  <c r="L85" i="1"/>
  <c r="L278" i="1"/>
  <c r="D13" i="1"/>
  <c r="L206" i="1"/>
  <c r="L233" i="1"/>
  <c r="L269" i="1"/>
  <c r="L274" i="1"/>
  <c r="L284" i="1"/>
  <c r="L309" i="1"/>
  <c r="L311" i="1"/>
  <c r="J298" i="1"/>
  <c r="L298" i="1" s="1"/>
  <c r="D271" i="1"/>
  <c r="J231" i="1"/>
  <c r="L231" i="1" s="1"/>
  <c r="D285" i="1"/>
  <c r="L40" i="1"/>
  <c r="L44" i="1"/>
  <c r="L36" i="1"/>
  <c r="D6" i="1"/>
  <c r="D190" i="1"/>
  <c r="L213" i="1"/>
  <c r="K19" i="1"/>
  <c r="D19" i="1"/>
  <c r="L225" i="1"/>
  <c r="L247" i="1"/>
  <c r="K24" i="1"/>
  <c r="H26" i="1"/>
  <c r="K27" i="1"/>
  <c r="J255" i="1"/>
  <c r="L255" i="1" s="1"/>
  <c r="L39" i="1"/>
  <c r="H6" i="1"/>
  <c r="L195" i="1"/>
  <c r="H20" i="1"/>
  <c r="L245" i="1"/>
  <c r="L270" i="1"/>
  <c r="K25" i="1"/>
  <c r="D258" i="1"/>
  <c r="D273" i="1"/>
  <c r="L35" i="1"/>
  <c r="L197" i="1"/>
  <c r="D265" i="1"/>
  <c r="B22" i="1"/>
  <c r="D234" i="1"/>
  <c r="D252" i="1"/>
  <c r="L193" i="1"/>
  <c r="L209" i="1"/>
  <c r="L212" i="1"/>
  <c r="H19" i="1"/>
  <c r="L219" i="1"/>
  <c r="L246" i="1"/>
  <c r="K26" i="1"/>
  <c r="L310" i="1"/>
  <c r="L313" i="1"/>
  <c r="H8" i="1"/>
  <c r="D197" i="1"/>
  <c r="B21" i="1"/>
  <c r="D293" i="1"/>
  <c r="J267" i="1"/>
  <c r="L267" i="1" s="1"/>
  <c r="L118" i="1"/>
  <c r="L181" i="1"/>
  <c r="L183" i="1"/>
  <c r="H16" i="1"/>
  <c r="L187" i="1"/>
  <c r="K17" i="1"/>
  <c r="J237" i="1"/>
  <c r="L237" i="1" s="1"/>
  <c r="K21" i="1"/>
  <c r="L244" i="1"/>
  <c r="L322" i="1"/>
  <c r="K16" i="1"/>
  <c r="D59" i="1"/>
  <c r="L59" i="1" s="1"/>
  <c r="H17" i="1"/>
  <c r="L76" i="1"/>
  <c r="K11" i="1"/>
  <c r="L291" i="1"/>
  <c r="D296" i="1"/>
  <c r="D195" i="1"/>
  <c r="J321" i="1"/>
  <c r="L321" i="1" s="1"/>
  <c r="L80" i="1"/>
  <c r="H9" i="1"/>
  <c r="L101" i="1"/>
  <c r="L105" i="1"/>
  <c r="D11" i="1"/>
  <c r="L287" i="1"/>
  <c r="L258" i="1"/>
  <c r="L306" i="1"/>
  <c r="J7" i="1"/>
  <c r="D7" i="1"/>
  <c r="L320" i="1"/>
  <c r="L281" i="1"/>
  <c r="J194" i="1"/>
  <c r="L194" i="1" s="1"/>
  <c r="D320" i="1"/>
  <c r="D244" i="1"/>
  <c r="B24" i="1"/>
  <c r="D281" i="1"/>
  <c r="K9" i="1"/>
  <c r="J248" i="1"/>
  <c r="L248" i="1" s="1"/>
  <c r="D306" i="1"/>
  <c r="D26" i="1" s="1"/>
  <c r="J59" i="1"/>
  <c r="D191" i="1"/>
  <c r="J198" i="1"/>
  <c r="L198" i="1" s="1"/>
  <c r="D242" i="1"/>
  <c r="D246" i="1"/>
  <c r="J293" i="1"/>
  <c r="J323" i="1"/>
  <c r="L323" i="1" s="1"/>
  <c r="L300" i="1"/>
  <c r="J191" i="1"/>
  <c r="L268" i="1"/>
  <c r="J6" i="1"/>
  <c r="J289" i="1"/>
  <c r="L289" i="1" s="1"/>
  <c r="J19" i="1"/>
  <c r="L190" i="1"/>
  <c r="J11" i="1"/>
  <c r="K20" i="1"/>
  <c r="J299" i="1"/>
  <c r="L299" i="1" s="1"/>
  <c r="K23" i="1"/>
  <c r="J315" i="1"/>
  <c r="L315" i="1" s="1"/>
  <c r="D283" i="1"/>
  <c r="B27" i="1"/>
  <c r="B26" i="1"/>
  <c r="D10" i="1"/>
  <c r="L9" i="1" l="1"/>
  <c r="L7" i="1"/>
  <c r="D20" i="1"/>
  <c r="D16" i="1"/>
  <c r="J16" i="1"/>
  <c r="L8" i="1"/>
  <c r="D27" i="1"/>
  <c r="L19" i="1"/>
  <c r="J22" i="1"/>
  <c r="L24" i="1"/>
  <c r="J26" i="1"/>
  <c r="D23" i="1"/>
  <c r="L10" i="1"/>
  <c r="J24" i="1"/>
  <c r="J23" i="1"/>
  <c r="L20" i="1"/>
  <c r="L11" i="1"/>
  <c r="L21" i="1"/>
  <c r="L6" i="1"/>
  <c r="L16" i="1"/>
  <c r="D22" i="1"/>
  <c r="L27" i="1"/>
  <c r="L26" i="1"/>
  <c r="J27" i="1"/>
  <c r="D25" i="1"/>
  <c r="J20" i="1"/>
  <c r="L23" i="1"/>
  <c r="D17" i="1"/>
  <c r="L22" i="1"/>
  <c r="J17" i="1"/>
  <c r="L191" i="1"/>
  <c r="L17" i="1" s="1"/>
  <c r="J25" i="1"/>
  <c r="L293" i="1"/>
  <c r="L25" i="1" s="1"/>
  <c r="D24" i="1"/>
  <c r="D21" i="1"/>
  <c r="J21" i="1"/>
</calcChain>
</file>

<file path=xl/sharedStrings.xml><?xml version="1.0" encoding="utf-8"?>
<sst xmlns="http://schemas.openxmlformats.org/spreadsheetml/2006/main" count="355" uniqueCount="24">
  <si>
    <t>April</t>
  </si>
  <si>
    <t>August</t>
  </si>
  <si>
    <t>September</t>
  </si>
  <si>
    <t>November</t>
  </si>
  <si>
    <t>GOVERNMENT BONDS</t>
  </si>
  <si>
    <t>GOVERNMENT TOTAL</t>
  </si>
  <si>
    <t>Gross</t>
  </si>
  <si>
    <t>Redemption</t>
  </si>
  <si>
    <t>Net</t>
  </si>
  <si>
    <t>Amount Outstanding</t>
  </si>
  <si>
    <t>January</t>
  </si>
  <si>
    <t>February</t>
  </si>
  <si>
    <t>March</t>
  </si>
  <si>
    <t>May</t>
  </si>
  <si>
    <t>June</t>
  </si>
  <si>
    <t>July</t>
  </si>
  <si>
    <t>October</t>
  </si>
  <si>
    <t>December</t>
  </si>
  <si>
    <t>Source: OeKB</t>
  </si>
  <si>
    <t>Issuing statistics for Government Bonds and Federal Obligations</t>
  </si>
  <si>
    <t>FEDERAL OBLIGATIONS</t>
  </si>
  <si>
    <t>in Mio. EUR</t>
  </si>
  <si>
    <t>Amount
Outstanding</t>
  </si>
  <si>
    <t>Last update: 31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</si>
</sst>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\/mm\/yy"/>
  </numFmts>
  <fonts count="7" x14ac:knownFonts="1">
    <font>
      <sz val="10"/>
      <name val="CorpoS"/>
    </font>
    <font>
      <sz val="8"/>
      <name val="CorpoS"/>
    </font>
    <font>
      <sz val="10"/>
      <name val="Montserrat OeKB"/>
    </font>
    <font>
      <b/>
      <sz val="10"/>
      <name val="Montserrat OeKB"/>
    </font>
    <font>
      <sz val="9"/>
      <name val="Montserrat OeKB"/>
    </font>
    <font>
      <sz val="18"/>
      <name val="Montserrat OeKB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9"/>
      </top>
      <bottom style="medium">
        <color indexed="9"/>
      </bottom>
      <diagonal/>
    </border>
    <border>
      <left style="thin">
        <color indexed="64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thin">
        <color indexed="64"/>
      </right>
      <top style="medium">
        <color indexed="9"/>
      </top>
      <bottom style="medium">
        <color indexed="9"/>
      </bottom>
      <diagonal/>
    </border>
    <border>
      <left/>
      <right style="thin">
        <color indexed="64"/>
      </right>
      <top/>
      <bottom style="medium">
        <color indexed="9"/>
      </bottom>
      <diagonal/>
    </border>
    <border>
      <left style="thin">
        <color indexed="64"/>
      </left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/>
      <right style="thin">
        <color indexed="64"/>
      </right>
      <top style="medium">
        <color indexed="9"/>
      </top>
      <bottom/>
      <diagonal/>
    </border>
    <border>
      <left style="thin">
        <color indexed="64"/>
      </left>
      <right/>
      <top style="medium">
        <color indexed="9"/>
      </top>
      <bottom/>
      <diagonal/>
    </border>
    <border>
      <left/>
      <right/>
      <top style="medium">
        <color indexed="9"/>
      </top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6" fillId="0" borderId="0"/>
  </cellStyleXfs>
  <cellXfs count="44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4" fontId="2" fillId="0" borderId="4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4" fontId="2" fillId="0" borderId="4" xfId="0" applyNumberFormat="1" applyFont="1" applyBorder="1" applyAlignment="1">
      <alignment horizontal="right"/>
    </xf>
    <xf numFmtId="4" fontId="2" fillId="0" borderId="5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0" xfId="0" applyNumberFormat="1" applyFont="1"/>
    <xf numFmtId="0" fontId="3" fillId="0" borderId="7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center"/>
    </xf>
    <xf numFmtId="4" fontId="2" fillId="0" borderId="0" xfId="0" applyNumberFormat="1" applyFont="1" applyAlignment="1">
      <alignment horizontal="center"/>
    </xf>
    <xf numFmtId="4" fontId="2" fillId="0" borderId="2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2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4" fillId="0" borderId="3" xfId="0" applyFont="1" applyBorder="1" applyAlignment="1">
      <alignment horizontal="left" vertical="center"/>
    </xf>
    <xf numFmtId="4" fontId="2" fillId="0" borderId="4" xfId="0" quotePrefix="1" applyNumberFormat="1" applyFont="1" applyBorder="1" applyAlignment="1">
      <alignment horizontal="right"/>
    </xf>
    <xf numFmtId="4" fontId="2" fillId="0" borderId="5" xfId="0" quotePrefix="1" applyNumberFormat="1" applyFont="1" applyBorder="1" applyAlignment="1">
      <alignment horizontal="right"/>
    </xf>
    <xf numFmtId="0" fontId="4" fillId="0" borderId="10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left"/>
    </xf>
    <xf numFmtId="0" fontId="4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horizontal="left"/>
    </xf>
    <xf numFmtId="0" fontId="5" fillId="0" borderId="0" xfId="0" applyFont="1" applyAlignment="1">
      <alignment vertical="top"/>
    </xf>
    <xf numFmtId="0" fontId="5" fillId="0" borderId="0" xfId="0" applyFont="1"/>
    <xf numFmtId="164" fontId="5" fillId="0" borderId="0" xfId="0" applyNumberFormat="1" applyFont="1"/>
    <xf numFmtId="14" fontId="5" fillId="0" borderId="0" xfId="0" applyNumberFormat="1" applyFont="1"/>
    <xf numFmtId="4" fontId="2" fillId="2" borderId="9" xfId="0" applyNumberFormat="1" applyFont="1" applyFill="1" applyBorder="1" applyAlignment="1">
      <alignment horizontal="right"/>
    </xf>
    <xf numFmtId="0" fontId="2" fillId="0" borderId="9" xfId="0" applyFont="1" applyBorder="1"/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</cellXfs>
  <cellStyles count="3">
    <cellStyle name="Komma 2" xfId="1" xr:uid="{00000000-0005-0000-0000-000000000000}"/>
    <cellStyle name="Standard" xfId="0" builtinId="0"/>
    <cellStyle name="Standard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180975</xdr:colOff>
      <xdr:row>0</xdr:row>
      <xdr:rowOff>95250</xdr:rowOff>
    </xdr:from>
    <xdr:to>
      <xdr:col>12</xdr:col>
      <xdr:colOff>600075</xdr:colOff>
      <xdr:row>0</xdr:row>
      <xdr:rowOff>476250</xdr:rowOff>
    </xdr:to>
    <xdr:pic>
      <xdr:nvPicPr>
        <xdr:cNvPr id="1294" name="shp_Logo_OeKB_DEU_4c">
          <a:extLst>
            <a:ext uri="{FF2B5EF4-FFF2-40B4-BE49-F238E27FC236}">
              <a16:creationId xmlns:a16="http://schemas.microsoft.com/office/drawing/2014/main" id="{6B975EC3-B095-C6B1-C091-71522C2AC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6950" y="95250"/>
          <a:ext cx="12477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AF398"/>
  <sheetViews>
    <sheetView showGridLines="0" tabSelected="1" zoomScaleNormal="100" workbookViewId="0"/>
  </sheetViews>
  <sheetFormatPr baseColWidth="10" defaultColWidth="11.453125" defaultRowHeight="15" x14ac:dyDescent="0.4"/>
  <cols>
    <col min="1" max="2" width="12.453125" style="1" customWidth="1"/>
    <col min="3" max="3" width="14.54296875" style="1" customWidth="1"/>
    <col min="4" max="4" width="12.453125" style="1" customWidth="1"/>
    <col min="5" max="5" width="14.81640625" style="1" customWidth="1"/>
    <col min="6" max="6" width="12.453125" style="1" customWidth="1"/>
    <col min="7" max="7" width="14.54296875" style="1" customWidth="1"/>
    <col min="8" max="10" width="12.453125" style="1" customWidth="1"/>
    <col min="11" max="11" width="14.54296875" style="1" customWidth="1"/>
    <col min="12" max="12" width="12.453125" style="1" customWidth="1"/>
    <col min="13" max="13" width="14.81640625" style="1" customWidth="1"/>
    <col min="14" max="16384" width="11.453125" style="1"/>
  </cols>
  <sheetData>
    <row r="1" spans="1:32" s="34" customFormat="1" ht="46.5" customHeight="1" thickBot="1" x14ac:dyDescent="0.8">
      <c r="A1" s="33" t="s">
        <v>19</v>
      </c>
      <c r="AE1" s="35"/>
      <c r="AF1" s="36"/>
    </row>
    <row r="2" spans="1:32" ht="19.5" customHeight="1" x14ac:dyDescent="0.4">
      <c r="A2" s="42" t="s">
        <v>21</v>
      </c>
      <c r="B2" s="39" t="s">
        <v>4</v>
      </c>
      <c r="C2" s="40"/>
      <c r="D2" s="40"/>
      <c r="E2" s="41"/>
      <c r="F2" s="39" t="s">
        <v>20</v>
      </c>
      <c r="G2" s="40"/>
      <c r="H2" s="40"/>
      <c r="I2" s="41"/>
      <c r="J2" s="39" t="s">
        <v>5</v>
      </c>
      <c r="K2" s="40"/>
      <c r="L2" s="40"/>
      <c r="M2" s="41"/>
    </row>
    <row r="3" spans="1:32" ht="28" customHeight="1" x14ac:dyDescent="0.4">
      <c r="A3" s="43"/>
      <c r="B3" s="2" t="s">
        <v>6</v>
      </c>
      <c r="C3" s="3" t="s">
        <v>7</v>
      </c>
      <c r="D3" s="3" t="s">
        <v>8</v>
      </c>
      <c r="E3" s="4" t="s">
        <v>22</v>
      </c>
      <c r="F3" s="2" t="s">
        <v>6</v>
      </c>
      <c r="G3" s="3" t="s">
        <v>7</v>
      </c>
      <c r="H3" s="3" t="s">
        <v>8</v>
      </c>
      <c r="I3" s="4" t="s">
        <v>9</v>
      </c>
      <c r="J3" s="2" t="s">
        <v>6</v>
      </c>
      <c r="K3" s="3" t="s">
        <v>7</v>
      </c>
      <c r="L3" s="3" t="s">
        <v>8</v>
      </c>
      <c r="M3" s="4" t="s">
        <v>9</v>
      </c>
    </row>
    <row r="4" spans="1:32" ht="15.5" hidden="1" thickBot="1" x14ac:dyDescent="0.45">
      <c r="A4" s="5">
        <v>1998</v>
      </c>
      <c r="B4" s="6">
        <v>10806.23</v>
      </c>
      <c r="C4" s="7">
        <v>3822.16</v>
      </c>
      <c r="D4" s="7">
        <v>6984.08</v>
      </c>
      <c r="E4" s="8">
        <v>58853.311696234865</v>
      </c>
      <c r="F4" s="9">
        <v>232.55</v>
      </c>
      <c r="G4" s="10">
        <v>1036.24</v>
      </c>
      <c r="H4" s="10">
        <v>-705.58</v>
      </c>
      <c r="I4" s="11">
        <v>1601.64</v>
      </c>
      <c r="J4" s="6">
        <f>B4+F4</f>
        <v>11038.779999999999</v>
      </c>
      <c r="K4" s="7">
        <f>C4+G4</f>
        <v>4858.3999999999996</v>
      </c>
      <c r="L4" s="7">
        <f>D4+H4</f>
        <v>6278.5</v>
      </c>
      <c r="M4" s="8">
        <f>E4+I4</f>
        <v>60454.951696234864</v>
      </c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</row>
    <row r="5" spans="1:32" ht="15.5" hidden="1" thickBot="1" x14ac:dyDescent="0.45">
      <c r="A5" s="5">
        <v>1999</v>
      </c>
      <c r="B5" s="6">
        <v>18945</v>
      </c>
      <c r="C5" s="7">
        <v>6201.6867989999992</v>
      </c>
      <c r="D5" s="7">
        <f t="shared" ref="D5:D13" si="0">B5-C5</f>
        <v>12743.313201000001</v>
      </c>
      <c r="E5" s="8">
        <v>77837.483328674862</v>
      </c>
      <c r="F5" s="9">
        <v>0</v>
      </c>
      <c r="G5" s="10">
        <v>341.92559625143167</v>
      </c>
      <c r="H5" s="10">
        <f>F5-G5</f>
        <v>-341.92559625143167</v>
      </c>
      <c r="I5" s="11">
        <v>969.01973665000003</v>
      </c>
      <c r="J5" s="6">
        <f t="shared" ref="J5:L7" si="1">B5+F5</f>
        <v>18945</v>
      </c>
      <c r="K5" s="7">
        <f t="shared" si="1"/>
        <v>6543.6123952514308</v>
      </c>
      <c r="L5" s="7">
        <f t="shared" si="1"/>
        <v>12401.387604748568</v>
      </c>
      <c r="M5" s="8">
        <f t="shared" ref="M5:M10" si="2">E5+I5</f>
        <v>78806.503065324869</v>
      </c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</row>
    <row r="6" spans="1:32" ht="15.5" hidden="1" thickBot="1" x14ac:dyDescent="0.45">
      <c r="A6" s="5">
        <v>2000</v>
      </c>
      <c r="B6" s="6">
        <f>SUM(B46:B57)</f>
        <v>17445</v>
      </c>
      <c r="C6" s="7">
        <f>SUM(C46:C57)</f>
        <v>6823.4362590000001</v>
      </c>
      <c r="D6" s="7">
        <f t="shared" si="0"/>
        <v>10621.563741</v>
      </c>
      <c r="E6" s="8">
        <v>88701.937101047195</v>
      </c>
      <c r="F6" s="9">
        <f>SUM(F46:F57)</f>
        <v>0</v>
      </c>
      <c r="G6" s="10">
        <f>SUM(G46:G57)</f>
        <v>0</v>
      </c>
      <c r="H6" s="10">
        <f>SUM(H46:H57)</f>
        <v>0</v>
      </c>
      <c r="I6" s="11">
        <f>I57</f>
        <v>0</v>
      </c>
      <c r="J6" s="6">
        <f t="shared" si="1"/>
        <v>17445</v>
      </c>
      <c r="K6" s="7">
        <f t="shared" si="1"/>
        <v>6823.4362590000001</v>
      </c>
      <c r="L6" s="7">
        <f t="shared" si="1"/>
        <v>10621.563741</v>
      </c>
      <c r="M6" s="8">
        <f t="shared" si="2"/>
        <v>88701.937101047195</v>
      </c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</row>
    <row r="7" spans="1:32" ht="15.5" hidden="1" thickBot="1" x14ac:dyDescent="0.45">
      <c r="A7" s="5">
        <v>2001</v>
      </c>
      <c r="B7" s="6">
        <f>SUM(B59:B70)</f>
        <v>14222.192999999999</v>
      </c>
      <c r="C7" s="7">
        <f>SUM(C59:C70)</f>
        <v>5800.7920180000001</v>
      </c>
      <c r="D7" s="7">
        <f t="shared" si="0"/>
        <v>8421.4009819999992</v>
      </c>
      <c r="E7" s="8">
        <v>97123.338204047192</v>
      </c>
      <c r="F7" s="9">
        <f>SUM(F59:F70)</f>
        <v>0</v>
      </c>
      <c r="G7" s="10">
        <f>SUM(G59:G70)</f>
        <v>0</v>
      </c>
      <c r="H7" s="10">
        <f>SUM(H59:H70)</f>
        <v>0</v>
      </c>
      <c r="I7" s="11">
        <f>I70</f>
        <v>0</v>
      </c>
      <c r="J7" s="6">
        <f t="shared" si="1"/>
        <v>14222.192999999999</v>
      </c>
      <c r="K7" s="7">
        <f t="shared" si="1"/>
        <v>5800.7920180000001</v>
      </c>
      <c r="L7" s="7">
        <f t="shared" si="1"/>
        <v>8421.4009819999992</v>
      </c>
      <c r="M7" s="8">
        <f t="shared" si="2"/>
        <v>97123.338204047192</v>
      </c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</row>
    <row r="8" spans="1:32" ht="15.75" hidden="1" customHeight="1" thickBot="1" x14ac:dyDescent="0.45">
      <c r="A8" s="13">
        <v>2002</v>
      </c>
      <c r="B8" s="6">
        <f>SUM(B72:B83)</f>
        <v>13455.691000000003</v>
      </c>
      <c r="C8" s="7">
        <f>SUM(C72:C83)</f>
        <v>8540.9018999999989</v>
      </c>
      <c r="D8" s="7">
        <f t="shared" si="0"/>
        <v>4914.7891000000036</v>
      </c>
      <c r="E8" s="8">
        <v>102037.3083040472</v>
      </c>
      <c r="F8" s="9">
        <f>SUM(F72:F83)</f>
        <v>0</v>
      </c>
      <c r="G8" s="10">
        <f>SUM(G72:G83)</f>
        <v>0</v>
      </c>
      <c r="H8" s="10">
        <f>SUM(H72:H83)</f>
        <v>0</v>
      </c>
      <c r="I8" s="11">
        <f>I83</f>
        <v>0</v>
      </c>
      <c r="J8" s="6">
        <f t="shared" ref="J8:L9" si="3">B8+F8</f>
        <v>13455.691000000003</v>
      </c>
      <c r="K8" s="7">
        <f t="shared" si="3"/>
        <v>8540.9018999999989</v>
      </c>
      <c r="L8" s="7">
        <f t="shared" si="3"/>
        <v>4914.7891000000036</v>
      </c>
      <c r="M8" s="8">
        <f t="shared" si="2"/>
        <v>102037.3083040472</v>
      </c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</row>
    <row r="9" spans="1:32" ht="15.75" hidden="1" customHeight="1" thickBot="1" x14ac:dyDescent="0.45">
      <c r="A9" s="13">
        <v>2003</v>
      </c>
      <c r="B9" s="14">
        <f>SUM(B85:B96)</f>
        <v>15556.116</v>
      </c>
      <c r="C9" s="15">
        <f>SUM(C85:C96)</f>
        <v>11308.629293999998</v>
      </c>
      <c r="D9" s="15">
        <f t="shared" si="0"/>
        <v>4247.4867060000015</v>
      </c>
      <c r="E9" s="16">
        <v>106284.79501004719</v>
      </c>
      <c r="F9" s="17">
        <f>SUM(F85:F96)</f>
        <v>0</v>
      </c>
      <c r="G9" s="18">
        <f>SUM(G85:G96)</f>
        <v>0</v>
      </c>
      <c r="H9" s="18">
        <f>F9-G9</f>
        <v>0</v>
      </c>
      <c r="I9" s="19">
        <f>I96</f>
        <v>0</v>
      </c>
      <c r="J9" s="14">
        <f t="shared" si="3"/>
        <v>15556.116</v>
      </c>
      <c r="K9" s="15">
        <f t="shared" si="3"/>
        <v>11308.629293999998</v>
      </c>
      <c r="L9" s="15">
        <f t="shared" si="3"/>
        <v>4247.4867060000015</v>
      </c>
      <c r="M9" s="16">
        <f t="shared" si="2"/>
        <v>106284.79501004719</v>
      </c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</row>
    <row r="10" spans="1:32" ht="15.75" hidden="1" customHeight="1" thickBot="1" x14ac:dyDescent="0.45">
      <c r="A10" s="13">
        <v>2004</v>
      </c>
      <c r="B10" s="14">
        <f>SUM(B98:B109)</f>
        <v>14018.31</v>
      </c>
      <c r="C10" s="15">
        <f>SUM(C98:C109)</f>
        <v>11682.955335652376</v>
      </c>
      <c r="D10" s="15">
        <f t="shared" si="0"/>
        <v>2335.3546643476238</v>
      </c>
      <c r="E10" s="16">
        <f>E109</f>
        <v>108625.14216385</v>
      </c>
      <c r="F10" s="17">
        <f>SUM(F98:F109)</f>
        <v>0</v>
      </c>
      <c r="G10" s="18">
        <f>SUM(G98:G109)</f>
        <v>0</v>
      </c>
      <c r="H10" s="18">
        <f>F10-G10</f>
        <v>0</v>
      </c>
      <c r="I10" s="19">
        <f>I109</f>
        <v>0</v>
      </c>
      <c r="J10" s="14">
        <f>B10+F10</f>
        <v>14018.31</v>
      </c>
      <c r="K10" s="15">
        <f>C10+G10</f>
        <v>11682.955335652376</v>
      </c>
      <c r="L10" s="15">
        <f>D10+H10</f>
        <v>2335.3546643476238</v>
      </c>
      <c r="M10" s="16">
        <f t="shared" si="2"/>
        <v>108625.14216385</v>
      </c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</row>
    <row r="11" spans="1:32" ht="15.75" hidden="1" customHeight="1" thickBot="1" x14ac:dyDescent="0.45">
      <c r="A11" s="13">
        <v>2005</v>
      </c>
      <c r="B11" s="14">
        <f>SUM(B111:B122)</f>
        <v>16325.231</v>
      </c>
      <c r="C11" s="15">
        <f>SUM(C111:C122)</f>
        <v>12963.722404999999</v>
      </c>
      <c r="D11" s="15">
        <f t="shared" si="0"/>
        <v>3361.5085950000012</v>
      </c>
      <c r="E11" s="16">
        <f>E122</f>
        <v>111992.65075885001</v>
      </c>
      <c r="F11" s="17">
        <f>SUM(F111:F122)</f>
        <v>0</v>
      </c>
      <c r="G11" s="18">
        <f>SUM(G111:G122)</f>
        <v>0</v>
      </c>
      <c r="H11" s="18">
        <f>F11-G11</f>
        <v>0</v>
      </c>
      <c r="I11" s="19">
        <f>I122</f>
        <v>0</v>
      </c>
      <c r="J11" s="14">
        <f>SUM(J111:J122)</f>
        <v>16325.311</v>
      </c>
      <c r="K11" s="15">
        <f>SUM(K111:K122)</f>
        <v>12965.175861683285</v>
      </c>
      <c r="L11" s="15">
        <f>J11-K11</f>
        <v>3360.1351383167148</v>
      </c>
      <c r="M11" s="16">
        <f>M122</f>
        <v>112737.54730907001</v>
      </c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</row>
    <row r="12" spans="1:32" ht="15.75" hidden="1" customHeight="1" thickBot="1" x14ac:dyDescent="0.45">
      <c r="A12" s="13">
        <v>2006</v>
      </c>
      <c r="B12" s="14">
        <f>SUM(B124:B135)</f>
        <v>18359</v>
      </c>
      <c r="C12" s="15">
        <f>SUM(C124:C135)</f>
        <v>7893.0341925400007</v>
      </c>
      <c r="D12" s="15">
        <f t="shared" si="0"/>
        <v>10465.965807459999</v>
      </c>
      <c r="E12" s="16">
        <f>E135</f>
        <v>122458.61656631</v>
      </c>
      <c r="F12" s="17">
        <f>SUM(F124:F135)</f>
        <v>0</v>
      </c>
      <c r="G12" s="18">
        <f>SUM(G124:G135)</f>
        <v>0</v>
      </c>
      <c r="H12" s="18">
        <f>F12-G12</f>
        <v>0</v>
      </c>
      <c r="I12" s="19">
        <f>I135</f>
        <v>0</v>
      </c>
      <c r="J12" s="14">
        <f>SUM(J124:J135)</f>
        <v>18359</v>
      </c>
      <c r="K12" s="15">
        <f>SUM(K124:K135)</f>
        <v>8038.3798608700008</v>
      </c>
      <c r="L12" s="15">
        <f>J12-K12</f>
        <v>10320.620139129998</v>
      </c>
      <c r="M12" s="16">
        <f>M135</f>
        <v>123058.16744819999</v>
      </c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</row>
    <row r="13" spans="1:32" ht="15.75" hidden="1" customHeight="1" thickBot="1" x14ac:dyDescent="0.45">
      <c r="A13" s="13">
        <v>2007</v>
      </c>
      <c r="B13" s="14">
        <f>SUM(B137:B148)</f>
        <v>19157.350999999999</v>
      </c>
      <c r="C13" s="15">
        <f>SUM(C137:C148)</f>
        <v>12190.808064000001</v>
      </c>
      <c r="D13" s="15">
        <f t="shared" si="0"/>
        <v>6966.542935999998</v>
      </c>
      <c r="E13" s="16">
        <f>E148</f>
        <v>129425.15950230999</v>
      </c>
      <c r="F13" s="17">
        <f>SUM(F137:F148)</f>
        <v>0</v>
      </c>
      <c r="G13" s="18">
        <f>SUM(G137:G148)</f>
        <v>0</v>
      </c>
      <c r="H13" s="18">
        <f>F13-G13</f>
        <v>0</v>
      </c>
      <c r="I13" s="19">
        <f>I148</f>
        <v>0</v>
      </c>
      <c r="J13" s="14">
        <f>SUM(J137:J148)</f>
        <v>19486.70591959</v>
      </c>
      <c r="K13" s="15">
        <f>SUM(K137:K148)</f>
        <v>12201.709064000001</v>
      </c>
      <c r="L13" s="15">
        <f>J13-K13</f>
        <v>7284.9968555899995</v>
      </c>
      <c r="M13" s="16">
        <f>M148</f>
        <v>130343.16437866</v>
      </c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</row>
    <row r="14" spans="1:32" ht="15.75" hidden="1" customHeight="1" thickBot="1" x14ac:dyDescent="0.45">
      <c r="A14" s="13">
        <v>2008</v>
      </c>
      <c r="B14" s="14">
        <f>SUM(B150:B161)</f>
        <v>10169.268</v>
      </c>
      <c r="C14" s="15">
        <f>SUM(C150:C161)</f>
        <v>8140.09</v>
      </c>
      <c r="D14" s="15">
        <f>SUM(D150:D161)</f>
        <v>2029.1779999999999</v>
      </c>
      <c r="E14" s="16">
        <f>E161</f>
        <v>131454.33800230999</v>
      </c>
      <c r="F14" s="17">
        <f>SUM(F150:F161)</f>
        <v>0</v>
      </c>
      <c r="G14" s="18">
        <f>SUM(G150:G161)</f>
        <v>0</v>
      </c>
      <c r="H14" s="18">
        <f>SUM(H150:H161)</f>
        <v>0</v>
      </c>
      <c r="I14" s="19">
        <f>I161</f>
        <v>0</v>
      </c>
      <c r="J14" s="14">
        <f>SUM(J150:J161)</f>
        <v>10312.61366838</v>
      </c>
      <c r="K14" s="15">
        <f>SUM(K150:K161)</f>
        <v>8603.889662810001</v>
      </c>
      <c r="L14" s="15">
        <f>SUM(L150:L161)</f>
        <v>1708.7240055699999</v>
      </c>
      <c r="M14" s="16">
        <f>M161</f>
        <v>132051.88888422999</v>
      </c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</row>
    <row r="15" spans="1:32" ht="15.75" hidden="1" customHeight="1" x14ac:dyDescent="0.4">
      <c r="A15" s="20">
        <v>2009</v>
      </c>
      <c r="B15" s="14">
        <f>SUM(B163:B174)</f>
        <v>23709.653000000006</v>
      </c>
      <c r="C15" s="15">
        <f>SUM(C163:C174)</f>
        <v>8725.75</v>
      </c>
      <c r="D15" s="15">
        <f>SUM(D163:D174)</f>
        <v>14983.903</v>
      </c>
      <c r="E15" s="16">
        <f>E174</f>
        <v>146438.24100231001</v>
      </c>
      <c r="F15" s="17">
        <f>SUM(F150:F161)</f>
        <v>0</v>
      </c>
      <c r="G15" s="18">
        <f>SUM(G150:G161)</f>
        <v>0</v>
      </c>
      <c r="H15" s="18">
        <f>SUM(H150:H161)</f>
        <v>0</v>
      </c>
      <c r="I15" s="19">
        <f>I174</f>
        <v>0</v>
      </c>
      <c r="J15" s="14">
        <f>SUM(J150:J161)</f>
        <v>10312.61366838</v>
      </c>
      <c r="K15" s="15">
        <f>SUM(K150:K161)</f>
        <v>8603.889662810001</v>
      </c>
      <c r="L15" s="15">
        <f>SUM(L150:L161)</f>
        <v>1708.7240055699999</v>
      </c>
      <c r="M15" s="16">
        <f>M174</f>
        <v>146877.91164901998</v>
      </c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</row>
    <row r="16" spans="1:32" ht="15.75" hidden="1" customHeight="1" x14ac:dyDescent="0.4">
      <c r="A16" s="20">
        <v>2010</v>
      </c>
      <c r="B16" s="14">
        <f>SUM(B176:B187)</f>
        <v>21306.815999999999</v>
      </c>
      <c r="C16" s="15">
        <f>SUM(C176:C187)</f>
        <v>8811</v>
      </c>
      <c r="D16" s="15">
        <f>SUM(D176:D187)</f>
        <v>12495.816000000001</v>
      </c>
      <c r="E16" s="16">
        <f>E187</f>
        <v>158934.05700231</v>
      </c>
      <c r="F16" s="17">
        <f>SUM(F176:F187)</f>
        <v>0</v>
      </c>
      <c r="G16" s="18">
        <f>SUM(G176:G187)</f>
        <v>0</v>
      </c>
      <c r="H16" s="18">
        <f>SUM(H176:H187)</f>
        <v>0</v>
      </c>
      <c r="I16" s="19">
        <f>I187</f>
        <v>0</v>
      </c>
      <c r="J16" s="14">
        <f>SUM(J176:J187)</f>
        <v>21306.815999999999</v>
      </c>
      <c r="K16" s="15">
        <f>SUM(K176:K187)</f>
        <v>8832.8018502499999</v>
      </c>
      <c r="L16" s="15">
        <f>SUM(L176:L187)</f>
        <v>12474.014149750001</v>
      </c>
      <c r="M16" s="16">
        <f>M187</f>
        <v>159119.37272943</v>
      </c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</row>
    <row r="17" spans="1:31" ht="15.75" hidden="1" customHeight="1" x14ac:dyDescent="0.4">
      <c r="A17" s="20">
        <v>2011</v>
      </c>
      <c r="B17" s="14">
        <f>SUM(B189:B200)</f>
        <v>17369.412000000004</v>
      </c>
      <c r="C17" s="15">
        <f>SUM(C189:C200)</f>
        <v>8268.1929999999993</v>
      </c>
      <c r="D17" s="15">
        <f>SUM(D189:D200)</f>
        <v>10377.299000000001</v>
      </c>
      <c r="E17" s="16">
        <f>E200</f>
        <v>168071.27600230998</v>
      </c>
      <c r="F17" s="17">
        <f>SUM(F189:F200)</f>
        <v>0</v>
      </c>
      <c r="G17" s="18">
        <f>SUM(G189:G200)</f>
        <v>0</v>
      </c>
      <c r="H17" s="18">
        <f>SUM(H189:H200)</f>
        <v>0</v>
      </c>
      <c r="I17" s="19">
        <f>I200</f>
        <v>0</v>
      </c>
      <c r="J17" s="14">
        <f>SUM(J189:J200)</f>
        <v>17369.412000000004</v>
      </c>
      <c r="K17" s="15">
        <f>SUM(K189:K200)</f>
        <v>8413.5386683299985</v>
      </c>
      <c r="L17" s="15">
        <f>SUM(L189:L200)</f>
        <v>8955.8733316700018</v>
      </c>
      <c r="M17" s="16">
        <f>M200</f>
        <v>168111.24606110001</v>
      </c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</row>
    <row r="18" spans="1:31" ht="15.75" hidden="1" customHeight="1" x14ac:dyDescent="0.4">
      <c r="A18" s="20">
        <v>2012</v>
      </c>
      <c r="B18" s="14">
        <v>21251.755999999998</v>
      </c>
      <c r="C18" s="15">
        <v>10177.384</v>
      </c>
      <c r="D18" s="15">
        <v>11074.371999999999</v>
      </c>
      <c r="E18" s="16">
        <v>179145.64800230999</v>
      </c>
      <c r="F18" s="17">
        <v>0</v>
      </c>
      <c r="G18" s="18">
        <v>0</v>
      </c>
      <c r="H18" s="18">
        <v>0</v>
      </c>
      <c r="I18" s="19">
        <v>39.970058789999996</v>
      </c>
      <c r="J18" s="14">
        <v>21251.755999999998</v>
      </c>
      <c r="K18" s="15">
        <v>10177.384</v>
      </c>
      <c r="L18" s="15">
        <v>11074.371999999999</v>
      </c>
      <c r="M18" s="16">
        <v>179185.61806110002</v>
      </c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</row>
    <row r="19" spans="1:31" ht="15.75" hidden="1" customHeight="1" x14ac:dyDescent="0.4">
      <c r="A19" s="20">
        <v>2013</v>
      </c>
      <c r="B19" s="17">
        <f>SUM(B215:B226)</f>
        <v>22493.467000000001</v>
      </c>
      <c r="C19" s="18">
        <f>SUM(C215:C226)</f>
        <v>13126.857</v>
      </c>
      <c r="D19" s="18">
        <f>SUM(D215:D226)</f>
        <v>9366.61</v>
      </c>
      <c r="E19" s="19">
        <f>E226</f>
        <v>188512.25800231</v>
      </c>
      <c r="F19" s="17">
        <f>SUM(F215:F226)</f>
        <v>0</v>
      </c>
      <c r="G19" s="18">
        <f>SUM(G215:G226)</f>
        <v>0</v>
      </c>
      <c r="H19" s="18">
        <f>SUM(H215:H226)</f>
        <v>0</v>
      </c>
      <c r="I19" s="19">
        <f>I226</f>
        <v>0</v>
      </c>
      <c r="J19" s="17">
        <f>SUM(J215:J226)</f>
        <v>22493.467000000001</v>
      </c>
      <c r="K19" s="18">
        <f>SUM(K215:K226)</f>
        <v>13126.857</v>
      </c>
      <c r="L19" s="18">
        <f>SUM(L215:L226)</f>
        <v>9366.61</v>
      </c>
      <c r="M19" s="19">
        <f>M226</f>
        <v>188552.2280611</v>
      </c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</row>
    <row r="20" spans="1:31" ht="15.75" hidden="1" customHeight="1" x14ac:dyDescent="0.4">
      <c r="A20" s="20">
        <v>2014</v>
      </c>
      <c r="B20" s="17">
        <f>SUM(B228:B239)</f>
        <v>20581.307000000001</v>
      </c>
      <c r="C20" s="18">
        <f>SUM(C228:C239)</f>
        <v>22021.470999999998</v>
      </c>
      <c r="D20" s="18">
        <f>SUM(D228:D239)</f>
        <v>-1440.1640000000002</v>
      </c>
      <c r="E20" s="19">
        <f>E239</f>
        <v>187072.09400231001</v>
      </c>
      <c r="F20" s="17">
        <f>SUM(F228:F239)</f>
        <v>0</v>
      </c>
      <c r="G20" s="18">
        <f>SUM(G228:G239)</f>
        <v>0</v>
      </c>
      <c r="H20" s="18">
        <f>SUM(H228:H239)</f>
        <v>0</v>
      </c>
      <c r="I20" s="19">
        <f>I239</f>
        <v>0</v>
      </c>
      <c r="J20" s="17">
        <f>SUM(J228:J239)</f>
        <v>20581.307000000001</v>
      </c>
      <c r="K20" s="18">
        <f>SUM(K228:K239)</f>
        <v>22021.470999999998</v>
      </c>
      <c r="L20" s="18">
        <f>SUM(L228:L239)</f>
        <v>-1440.1640000000002</v>
      </c>
      <c r="M20" s="19">
        <f>M239</f>
        <v>187112.06406110001</v>
      </c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</row>
    <row r="21" spans="1:31" ht="15.75" hidden="1" customHeight="1" x14ac:dyDescent="0.4">
      <c r="A21" s="20">
        <v>2015</v>
      </c>
      <c r="B21" s="17">
        <f>SUM(B241:B252)</f>
        <v>18794.686999999998</v>
      </c>
      <c r="C21" s="18">
        <f>SUM(C241:C252)</f>
        <v>13120.11</v>
      </c>
      <c r="D21" s="18">
        <f>SUM(D241:D252)</f>
        <v>5674.5769999999993</v>
      </c>
      <c r="E21" s="19">
        <f>E252</f>
        <v>192746.67100231</v>
      </c>
      <c r="F21" s="17">
        <f>SUM(F241:F252)</f>
        <v>0</v>
      </c>
      <c r="G21" s="18">
        <f>SUM(G241:G252)</f>
        <v>0</v>
      </c>
      <c r="H21" s="18">
        <f>SUM(H241:H252)</f>
        <v>0</v>
      </c>
      <c r="I21" s="19">
        <f>I252</f>
        <v>0</v>
      </c>
      <c r="J21" s="17">
        <f>SUM(J241:J252)</f>
        <v>18794.686999999998</v>
      </c>
      <c r="K21" s="18">
        <f>SUM(K241:K252)</f>
        <v>13120.11</v>
      </c>
      <c r="L21" s="18">
        <f>SUM(L241:L252)</f>
        <v>5674.5769999999993</v>
      </c>
      <c r="M21" s="19">
        <f>M252</f>
        <v>192746.67100231</v>
      </c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</row>
    <row r="22" spans="1:31" ht="15.75" customHeight="1" x14ac:dyDescent="0.4">
      <c r="A22" s="20">
        <v>2016</v>
      </c>
      <c r="B22" s="17">
        <f>SUM(B254:B265)</f>
        <v>22939.153999999999</v>
      </c>
      <c r="C22" s="18">
        <f>SUM(C254:C265)</f>
        <v>11565.543</v>
      </c>
      <c r="D22" s="18">
        <f>SUM(D254:D265)</f>
        <v>11373.610999999999</v>
      </c>
      <c r="E22" s="19">
        <f>E265</f>
        <v>204120.25200231001</v>
      </c>
      <c r="F22" s="17">
        <f>SUM(F254:F265)</f>
        <v>0</v>
      </c>
      <c r="G22" s="18">
        <f>SUM(G254:G265)</f>
        <v>0</v>
      </c>
      <c r="H22" s="18">
        <f>SUM(H254:H265)</f>
        <v>0</v>
      </c>
      <c r="I22" s="19">
        <f>I265</f>
        <v>0</v>
      </c>
      <c r="J22" s="17">
        <f>SUM(J254:J265)</f>
        <v>22939.153999999999</v>
      </c>
      <c r="K22" s="18">
        <f>SUM(K254:K265)</f>
        <v>11565.543</v>
      </c>
      <c r="L22" s="18">
        <f>SUM(L254:L265)</f>
        <v>11373.610999999999</v>
      </c>
      <c r="M22" s="19">
        <f>M265</f>
        <v>204120.25200231001</v>
      </c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</row>
    <row r="23" spans="1:31" ht="15.75" customHeight="1" x14ac:dyDescent="0.4">
      <c r="A23" s="20">
        <v>2017</v>
      </c>
      <c r="B23" s="17">
        <f>SUM(B267:B278)</f>
        <v>28365.555000000004</v>
      </c>
      <c r="C23" s="18">
        <f>SUM(C267:C278)</f>
        <v>17855.944000000003</v>
      </c>
      <c r="D23" s="18">
        <f>SUM(D267:D278)</f>
        <v>10509.610999999997</v>
      </c>
      <c r="E23" s="19">
        <f>E278</f>
        <v>214629.86300230998</v>
      </c>
      <c r="F23" s="17">
        <f>SUM(F267:F278)</f>
        <v>0</v>
      </c>
      <c r="G23" s="18">
        <f>SUM(G267:G278)</f>
        <v>0</v>
      </c>
      <c r="H23" s="18">
        <f>SUM(H267:H278)</f>
        <v>0</v>
      </c>
      <c r="I23" s="19">
        <f>I278</f>
        <v>0</v>
      </c>
      <c r="J23" s="17">
        <f>SUM(J267:J278)</f>
        <v>28365.555000000004</v>
      </c>
      <c r="K23" s="18">
        <f>SUM(K267:K278)</f>
        <v>17855.944000000003</v>
      </c>
      <c r="L23" s="18">
        <f>SUM(L267:L278)</f>
        <v>10509.610999999997</v>
      </c>
      <c r="M23" s="19">
        <f>M278</f>
        <v>214629.86300230998</v>
      </c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</row>
    <row r="24" spans="1:31" ht="15.75" customHeight="1" x14ac:dyDescent="0.4">
      <c r="A24" s="20">
        <v>2018</v>
      </c>
      <c r="B24" s="17">
        <f>SUM(B279:B290)</f>
        <v>17881.277000000002</v>
      </c>
      <c r="C24" s="18">
        <f>SUM(C279:C290)</f>
        <v>19326.606</v>
      </c>
      <c r="D24" s="18">
        <f>SUM(D279:D290)</f>
        <v>-1445.3289999999997</v>
      </c>
      <c r="E24" s="19">
        <f>E290</f>
        <v>213184.53400230999</v>
      </c>
      <c r="F24" s="17">
        <f>SUM(F279:F290)</f>
        <v>0</v>
      </c>
      <c r="G24" s="18">
        <f>SUM(G279:G290)</f>
        <v>0</v>
      </c>
      <c r="H24" s="18">
        <f>SUM(H279:H290)</f>
        <v>0</v>
      </c>
      <c r="I24" s="19">
        <f>I290</f>
        <v>0</v>
      </c>
      <c r="J24" s="17">
        <f>SUM(J279:J290)</f>
        <v>17881.277000000002</v>
      </c>
      <c r="K24" s="18">
        <f>SUM(K279:K290)</f>
        <v>19326.606</v>
      </c>
      <c r="L24" s="18">
        <f>SUM(L279:L290)</f>
        <v>-1445.3289999999997</v>
      </c>
      <c r="M24" s="19">
        <f>M290</f>
        <v>213184.53400230999</v>
      </c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</row>
    <row r="25" spans="1:31" ht="15.75" customHeight="1" x14ac:dyDescent="0.4">
      <c r="A25" s="20">
        <v>2019</v>
      </c>
      <c r="B25" s="17">
        <f>SUM(B293:B304)</f>
        <v>20108.806</v>
      </c>
      <c r="C25" s="18">
        <f>SUM(C293:C304)</f>
        <v>25756.147000000001</v>
      </c>
      <c r="D25" s="18">
        <f>SUM(D293:D304)</f>
        <v>-5647.3409999999994</v>
      </c>
      <c r="E25" s="19">
        <f>E304</f>
        <v>207537.19300231</v>
      </c>
      <c r="F25" s="17">
        <f>SUM(F293:F304)</f>
        <v>0</v>
      </c>
      <c r="G25" s="18">
        <f>SUM(G293:G304)</f>
        <v>0</v>
      </c>
      <c r="H25" s="18">
        <f>SUM(H293:H304)</f>
        <v>0</v>
      </c>
      <c r="I25" s="19">
        <f>I304</f>
        <v>0</v>
      </c>
      <c r="J25" s="17">
        <f>SUM(J293:J304)</f>
        <v>20108.806</v>
      </c>
      <c r="K25" s="18">
        <f>SUM(K293:K304)</f>
        <v>25756.147000000001</v>
      </c>
      <c r="L25" s="18">
        <f>SUM(L293:L304)</f>
        <v>-5647.3409999999994</v>
      </c>
      <c r="M25" s="19">
        <f>M304</f>
        <v>207537.19300231</v>
      </c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</row>
    <row r="26" spans="1:31" ht="15.75" customHeight="1" x14ac:dyDescent="0.4">
      <c r="A26" s="20">
        <v>2020</v>
      </c>
      <c r="B26" s="17">
        <f>SUM(B306:B317)</f>
        <v>39971.862000000001</v>
      </c>
      <c r="C26" s="18">
        <f>SUM(C306:C317)</f>
        <v>14767.22</v>
      </c>
      <c r="D26" s="18">
        <f>SUM(D306:D317)</f>
        <v>25204.642000000007</v>
      </c>
      <c r="E26" s="19">
        <f>E317</f>
        <v>232741.83500230999</v>
      </c>
      <c r="F26" s="17">
        <f>SUM(F306:F317)</f>
        <v>0</v>
      </c>
      <c r="G26" s="18">
        <f>SUM(G306:G317)</f>
        <v>0</v>
      </c>
      <c r="H26" s="18">
        <f>SUM(H306:H317)</f>
        <v>0</v>
      </c>
      <c r="I26" s="19">
        <f>I317</f>
        <v>0</v>
      </c>
      <c r="J26" s="17">
        <f>SUM(J306:J317)</f>
        <v>39971.862000000001</v>
      </c>
      <c r="K26" s="18">
        <f>SUM(K306:K317)</f>
        <v>14767.22</v>
      </c>
      <c r="L26" s="18">
        <f>SUM(L306:L317)</f>
        <v>25204.642000000007</v>
      </c>
      <c r="M26" s="19">
        <f>M317</f>
        <v>232741.83500230999</v>
      </c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</row>
    <row r="27" spans="1:31" ht="15.75" customHeight="1" x14ac:dyDescent="0.4">
      <c r="A27" s="20">
        <v>2021</v>
      </c>
      <c r="B27" s="17">
        <f>SUM(B319:B330)</f>
        <v>40063.47</v>
      </c>
      <c r="C27" s="18">
        <f t="shared" ref="C27:L27" si="4">SUM(C319:C330)</f>
        <v>15922.082</v>
      </c>
      <c r="D27" s="18">
        <f t="shared" si="4"/>
        <v>24141.388000000003</v>
      </c>
      <c r="E27" s="19">
        <f>SUM(E330)</f>
        <v>256883.22300231</v>
      </c>
      <c r="F27" s="17">
        <f t="shared" si="4"/>
        <v>0</v>
      </c>
      <c r="G27" s="18">
        <f t="shared" si="4"/>
        <v>0</v>
      </c>
      <c r="H27" s="18">
        <f t="shared" si="4"/>
        <v>0</v>
      </c>
      <c r="I27" s="19">
        <f t="shared" si="4"/>
        <v>0</v>
      </c>
      <c r="J27" s="17">
        <f t="shared" si="4"/>
        <v>40063.47</v>
      </c>
      <c r="K27" s="18">
        <f t="shared" si="4"/>
        <v>15922.082</v>
      </c>
      <c r="L27" s="18">
        <f t="shared" si="4"/>
        <v>24141.388000000003</v>
      </c>
      <c r="M27" s="19">
        <f>SUM(M330)</f>
        <v>256883.22300231</v>
      </c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</row>
    <row r="28" spans="1:31" ht="15.75" customHeight="1" x14ac:dyDescent="0.4">
      <c r="A28" s="20">
        <v>2022</v>
      </c>
      <c r="B28" s="17">
        <f>SUM(B332:B343)</f>
        <v>44439.973999999995</v>
      </c>
      <c r="C28" s="18">
        <f t="shared" ref="C28:L28" si="5">SUM(C332:C343)</f>
        <v>26059.431</v>
      </c>
      <c r="D28" s="18">
        <f t="shared" si="5"/>
        <v>18380.542999999998</v>
      </c>
      <c r="E28" s="19">
        <f>SUM(E343)</f>
        <v>275263.76600230997</v>
      </c>
      <c r="F28" s="17">
        <f t="shared" si="5"/>
        <v>0</v>
      </c>
      <c r="G28" s="18">
        <f t="shared" si="5"/>
        <v>0</v>
      </c>
      <c r="H28" s="18">
        <f t="shared" si="5"/>
        <v>0</v>
      </c>
      <c r="I28" s="19">
        <f t="shared" si="5"/>
        <v>0</v>
      </c>
      <c r="J28" s="17">
        <f t="shared" si="5"/>
        <v>44439.973999999995</v>
      </c>
      <c r="K28" s="18">
        <f t="shared" si="5"/>
        <v>26059.431</v>
      </c>
      <c r="L28" s="18">
        <f t="shared" si="5"/>
        <v>18380.542999999998</v>
      </c>
      <c r="M28" s="19">
        <f>SUM(M343)</f>
        <v>275263.76600230997</v>
      </c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</row>
    <row r="29" spans="1:31" ht="15.75" customHeight="1" x14ac:dyDescent="0.4">
      <c r="A29" s="20">
        <v>2023</v>
      </c>
      <c r="B29" s="17">
        <f>SUM(B345:B356)</f>
        <v>50300.882000000005</v>
      </c>
      <c r="C29" s="18">
        <f t="shared" ref="C29:L29" si="6">SUM(C345:C356)</f>
        <v>28075.342000000001</v>
      </c>
      <c r="D29" s="18">
        <f>SUM(D345:D356)</f>
        <v>22225.54</v>
      </c>
      <c r="E29" s="19">
        <f>E356</f>
        <v>297489.30200231401</v>
      </c>
      <c r="F29" s="17">
        <f t="shared" si="6"/>
        <v>0</v>
      </c>
      <c r="G29" s="18">
        <f t="shared" si="6"/>
        <v>0</v>
      </c>
      <c r="H29" s="18">
        <f t="shared" si="6"/>
        <v>0</v>
      </c>
      <c r="I29" s="19">
        <f t="shared" si="6"/>
        <v>0</v>
      </c>
      <c r="J29" s="17">
        <f t="shared" si="6"/>
        <v>50300.879000000001</v>
      </c>
      <c r="K29" s="18">
        <f t="shared" si="6"/>
        <v>28075.342000000001</v>
      </c>
      <c r="L29" s="18">
        <f t="shared" si="6"/>
        <v>22225.537</v>
      </c>
      <c r="M29" s="19">
        <f>M356</f>
        <v>297489.30200231401</v>
      </c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</row>
    <row r="30" spans="1:31" ht="15.65" customHeight="1" x14ac:dyDescent="0.4">
      <c r="A30" s="20">
        <v>2024</v>
      </c>
      <c r="B30" s="17">
        <f>SUM(B358:B369)</f>
        <v>48510.358500000002</v>
      </c>
      <c r="C30" s="18">
        <f>SUM(C358:C369)</f>
        <v>23565.35</v>
      </c>
      <c r="D30" s="18">
        <f>SUM(D358:D369)</f>
        <v>24945.0085</v>
      </c>
      <c r="E30" s="19">
        <f>E369</f>
        <v>322434.31030231417</v>
      </c>
      <c r="F30" s="17">
        <f t="shared" ref="F30:L30" si="7">SUM(F358:F369)</f>
        <v>0</v>
      </c>
      <c r="G30" s="18">
        <f t="shared" si="7"/>
        <v>0</v>
      </c>
      <c r="H30" s="18">
        <f t="shared" si="7"/>
        <v>0</v>
      </c>
      <c r="I30" s="19">
        <f t="shared" si="7"/>
        <v>0</v>
      </c>
      <c r="J30" s="17">
        <f t="shared" si="7"/>
        <v>48510.358500000002</v>
      </c>
      <c r="K30" s="18">
        <f t="shared" si="7"/>
        <v>23565.35</v>
      </c>
      <c r="L30" s="18">
        <f t="shared" si="7"/>
        <v>24945.0085</v>
      </c>
      <c r="M30" s="19">
        <f>M369</f>
        <v>322434.31030231417</v>
      </c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</row>
    <row r="31" spans="1:31" ht="15.65" customHeight="1" thickBot="1" x14ac:dyDescent="0.45">
      <c r="A31" s="20">
        <v>2025</v>
      </c>
      <c r="B31" s="17">
        <f>SUM(B371:B382)</f>
        <v>44985.2287</v>
      </c>
      <c r="C31" s="18">
        <f>SUM(C371:C382)</f>
        <v>22381.942999999999</v>
      </c>
      <c r="D31" s="18">
        <f>SUM(D371:D382)</f>
        <v>22603.285700000004</v>
      </c>
      <c r="E31" s="19">
        <f>E382</f>
        <v>345037.59600231418</v>
      </c>
      <c r="F31" s="17">
        <f>SUM(F359:F382)</f>
        <v>0</v>
      </c>
      <c r="G31" s="18">
        <f>SUM(G359:G382)</f>
        <v>0</v>
      </c>
      <c r="H31" s="18">
        <f>SUM(H359:H382)</f>
        <v>0</v>
      </c>
      <c r="I31" s="19">
        <f>SUM(I359:I382)</f>
        <v>0</v>
      </c>
      <c r="J31" s="17">
        <f>SUM(J371:J382)</f>
        <v>44985.2287</v>
      </c>
      <c r="K31" s="18">
        <f>SUM(K371:K382)</f>
        <v>22381.942999999999</v>
      </c>
      <c r="L31" s="18">
        <f>SUM(L371:L382)</f>
        <v>22603.285700000004</v>
      </c>
      <c r="M31" s="19">
        <f>M382</f>
        <v>345037.59600231418</v>
      </c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</row>
    <row r="32" spans="1:31" ht="15.75" hidden="1" customHeight="1" thickBot="1" x14ac:dyDescent="0.45">
      <c r="A32" s="21">
        <v>1999</v>
      </c>
      <c r="B32" s="22"/>
      <c r="C32" s="23"/>
      <c r="D32" s="23"/>
      <c r="E32" s="24"/>
      <c r="F32" s="17">
        <f t="shared" ref="F32:I32" si="8">SUM(F360:F371)</f>
        <v>0</v>
      </c>
      <c r="G32" s="18">
        <f t="shared" si="8"/>
        <v>0</v>
      </c>
      <c r="H32" s="18">
        <f t="shared" si="8"/>
        <v>0</v>
      </c>
      <c r="I32" s="19">
        <f t="shared" si="8"/>
        <v>0</v>
      </c>
      <c r="J32" s="22"/>
      <c r="K32" s="23"/>
      <c r="L32" s="23"/>
      <c r="M32" s="24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</row>
    <row r="33" spans="1:31" ht="15.75" hidden="1" customHeight="1" thickBot="1" x14ac:dyDescent="0.45">
      <c r="A33" s="25" t="s">
        <v>10</v>
      </c>
      <c r="B33" s="9">
        <v>3300</v>
      </c>
      <c r="C33" s="10">
        <v>654.048</v>
      </c>
      <c r="D33" s="10">
        <f>B33-C33</f>
        <v>2645.9520000000002</v>
      </c>
      <c r="E33" s="11">
        <v>65209.374307674865</v>
      </c>
      <c r="F33" s="17">
        <f t="shared" ref="F33:I33" si="9">SUM(F361:F372)</f>
        <v>0</v>
      </c>
      <c r="G33" s="18">
        <f t="shared" si="9"/>
        <v>0</v>
      </c>
      <c r="H33" s="18">
        <f t="shared" si="9"/>
        <v>0</v>
      </c>
      <c r="I33" s="19">
        <f t="shared" si="9"/>
        <v>0</v>
      </c>
      <c r="J33" s="9">
        <f>F33+B33</f>
        <v>3300</v>
      </c>
      <c r="K33" s="10">
        <f>C33+G33</f>
        <v>654.048</v>
      </c>
      <c r="L33" s="10">
        <f t="shared" ref="L33:L44" si="10">J33-K33</f>
        <v>2645.9520000000002</v>
      </c>
      <c r="M33" s="11">
        <v>66444.449124334875</v>
      </c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</row>
    <row r="34" spans="1:31" ht="15.75" hidden="1" customHeight="1" thickBot="1" x14ac:dyDescent="0.45">
      <c r="A34" s="25" t="s">
        <v>11</v>
      </c>
      <c r="B34" s="9">
        <v>2200</v>
      </c>
      <c r="C34" s="27">
        <v>0</v>
      </c>
      <c r="D34" s="10">
        <f t="shared" ref="D34:D44" si="11">B34-C34</f>
        <v>2200</v>
      </c>
      <c r="E34" s="11">
        <v>67409.374307674865</v>
      </c>
      <c r="F34" s="17">
        <f t="shared" ref="F34:I34" si="12">SUM(F362:F373)</f>
        <v>0</v>
      </c>
      <c r="G34" s="18">
        <f t="shared" si="12"/>
        <v>0</v>
      </c>
      <c r="H34" s="18">
        <f t="shared" si="12"/>
        <v>0</v>
      </c>
      <c r="I34" s="19">
        <f t="shared" si="12"/>
        <v>0</v>
      </c>
      <c r="J34" s="9">
        <f t="shared" ref="J34:J44" si="13">F34+B34</f>
        <v>2200</v>
      </c>
      <c r="K34" s="10">
        <f t="shared" ref="K34:K44" si="14">C34+G34</f>
        <v>0</v>
      </c>
      <c r="L34" s="10">
        <f t="shared" si="10"/>
        <v>2200</v>
      </c>
      <c r="M34" s="11">
        <v>68557.241723334868</v>
      </c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</row>
    <row r="35" spans="1:31" ht="15.75" hidden="1" customHeight="1" thickBot="1" x14ac:dyDescent="0.45">
      <c r="A35" s="25" t="s">
        <v>12</v>
      </c>
      <c r="B35" s="9">
        <v>2750</v>
      </c>
      <c r="C35" s="10">
        <v>3431.9724249999999</v>
      </c>
      <c r="D35" s="10">
        <f t="shared" si="11"/>
        <v>-681.97242499999993</v>
      </c>
      <c r="E35" s="11">
        <v>66606.76470267486</v>
      </c>
      <c r="F35" s="17">
        <f t="shared" ref="F35:I35" si="15">SUM(F363:F374)</f>
        <v>0</v>
      </c>
      <c r="G35" s="18">
        <f t="shared" si="15"/>
        <v>0</v>
      </c>
      <c r="H35" s="18">
        <f t="shared" si="15"/>
        <v>0</v>
      </c>
      <c r="I35" s="19">
        <f t="shared" si="15"/>
        <v>0</v>
      </c>
      <c r="J35" s="9">
        <f t="shared" si="13"/>
        <v>2750</v>
      </c>
      <c r="K35" s="10">
        <f t="shared" si="14"/>
        <v>3431.9724249999999</v>
      </c>
      <c r="L35" s="10">
        <f t="shared" si="10"/>
        <v>-681.97242499999993</v>
      </c>
      <c r="M35" s="11">
        <v>67754.632118334863</v>
      </c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</row>
    <row r="36" spans="1:31" ht="15.75" hidden="1" customHeight="1" thickBot="1" x14ac:dyDescent="0.45">
      <c r="A36" s="25" t="s">
        <v>0</v>
      </c>
      <c r="B36" s="9">
        <v>1100</v>
      </c>
      <c r="C36" s="10">
        <v>24.780470000000001</v>
      </c>
      <c r="D36" s="10">
        <f t="shared" si="11"/>
        <v>1075.2195300000001</v>
      </c>
      <c r="E36" s="11">
        <v>67681.984232674862</v>
      </c>
      <c r="F36" s="17">
        <f t="shared" ref="F36:I36" si="16">SUM(F364:F375)</f>
        <v>0</v>
      </c>
      <c r="G36" s="18">
        <f t="shared" si="16"/>
        <v>0</v>
      </c>
      <c r="H36" s="18">
        <f t="shared" si="16"/>
        <v>0</v>
      </c>
      <c r="I36" s="19">
        <f t="shared" si="16"/>
        <v>0</v>
      </c>
      <c r="J36" s="9">
        <f t="shared" si="13"/>
        <v>1100</v>
      </c>
      <c r="K36" s="10">
        <f t="shared" si="14"/>
        <v>24.780470000000001</v>
      </c>
      <c r="L36" s="10">
        <f t="shared" si="10"/>
        <v>1075.2195300000001</v>
      </c>
      <c r="M36" s="11">
        <v>68749.911530744866</v>
      </c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</row>
    <row r="37" spans="1:31" ht="15.75" hidden="1" customHeight="1" thickBot="1" x14ac:dyDescent="0.45">
      <c r="A37" s="25" t="s">
        <v>13</v>
      </c>
      <c r="B37" s="9">
        <v>1885</v>
      </c>
      <c r="C37" s="10">
        <v>557.1748899999991</v>
      </c>
      <c r="D37" s="10">
        <f t="shared" si="11"/>
        <v>1327.8251100000009</v>
      </c>
      <c r="E37" s="11">
        <v>69009.809342674867</v>
      </c>
      <c r="F37" s="17">
        <f t="shared" ref="F37:I37" si="17">SUM(F365:F376)</f>
        <v>0</v>
      </c>
      <c r="G37" s="18">
        <f t="shared" si="17"/>
        <v>0</v>
      </c>
      <c r="H37" s="18">
        <f t="shared" si="17"/>
        <v>0</v>
      </c>
      <c r="I37" s="19">
        <f t="shared" si="17"/>
        <v>0</v>
      </c>
      <c r="J37" s="9">
        <f t="shared" si="13"/>
        <v>1885</v>
      </c>
      <c r="K37" s="10">
        <f t="shared" si="14"/>
        <v>557.1748899999991</v>
      </c>
      <c r="L37" s="10">
        <f t="shared" si="10"/>
        <v>1327.8251100000009</v>
      </c>
      <c r="M37" s="11">
        <v>70059.568432204862</v>
      </c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</row>
    <row r="38" spans="1:31" ht="15.75" hidden="1" customHeight="1" thickBot="1" x14ac:dyDescent="0.45">
      <c r="A38" s="25" t="s">
        <v>14</v>
      </c>
      <c r="B38" s="9">
        <v>1650</v>
      </c>
      <c r="C38" s="27">
        <v>0</v>
      </c>
      <c r="D38" s="10">
        <f t="shared" si="11"/>
        <v>1650</v>
      </c>
      <c r="E38" s="11">
        <v>70659.809342674867</v>
      </c>
      <c r="F38" s="17">
        <f t="shared" ref="F38:I38" si="18">SUM(F366:F377)</f>
        <v>0</v>
      </c>
      <c r="G38" s="18">
        <f t="shared" si="18"/>
        <v>0</v>
      </c>
      <c r="H38" s="18">
        <f t="shared" si="18"/>
        <v>0</v>
      </c>
      <c r="I38" s="19">
        <f t="shared" si="18"/>
        <v>0</v>
      </c>
      <c r="J38" s="9">
        <f t="shared" si="13"/>
        <v>1650</v>
      </c>
      <c r="K38" s="10">
        <f t="shared" si="14"/>
        <v>0</v>
      </c>
      <c r="L38" s="10">
        <f t="shared" si="10"/>
        <v>1650</v>
      </c>
      <c r="M38" s="11">
        <v>71693.871100024873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</row>
    <row r="39" spans="1:31" ht="15.75" hidden="1" customHeight="1" thickBot="1" x14ac:dyDescent="0.45">
      <c r="A39" s="25" t="s">
        <v>15</v>
      </c>
      <c r="B39" s="9">
        <v>1650</v>
      </c>
      <c r="C39" s="27">
        <v>0</v>
      </c>
      <c r="D39" s="10">
        <f t="shared" si="11"/>
        <v>1650</v>
      </c>
      <c r="E39" s="11">
        <v>74961.194342674862</v>
      </c>
      <c r="F39" s="17">
        <f t="shared" ref="F39:I39" si="19">SUM(F367:F378)</f>
        <v>0</v>
      </c>
      <c r="G39" s="18">
        <f t="shared" si="19"/>
        <v>0</v>
      </c>
      <c r="H39" s="18">
        <f t="shared" si="19"/>
        <v>0</v>
      </c>
      <c r="I39" s="19">
        <f t="shared" si="19"/>
        <v>0</v>
      </c>
      <c r="J39" s="9">
        <f t="shared" si="13"/>
        <v>1650</v>
      </c>
      <c r="K39" s="10">
        <f t="shared" si="14"/>
        <v>0</v>
      </c>
      <c r="L39" s="10">
        <f t="shared" si="10"/>
        <v>1650</v>
      </c>
      <c r="M39" s="11">
        <v>75995.256100024868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</row>
    <row r="40" spans="1:31" ht="15.75" hidden="1" customHeight="1" thickBot="1" x14ac:dyDescent="0.45">
      <c r="A40" s="25" t="s">
        <v>1</v>
      </c>
      <c r="B40" s="26">
        <v>0</v>
      </c>
      <c r="C40" s="27">
        <v>0</v>
      </c>
      <c r="D40" s="10">
        <f t="shared" si="11"/>
        <v>0</v>
      </c>
      <c r="E40" s="11">
        <v>74961.194342674862</v>
      </c>
      <c r="F40" s="17">
        <f t="shared" ref="F40:I40" si="20">SUM(F368:F379)</f>
        <v>0</v>
      </c>
      <c r="G40" s="18">
        <f t="shared" si="20"/>
        <v>0</v>
      </c>
      <c r="H40" s="18">
        <f t="shared" si="20"/>
        <v>0</v>
      </c>
      <c r="I40" s="19">
        <f t="shared" si="20"/>
        <v>0</v>
      </c>
      <c r="J40" s="9">
        <f t="shared" si="13"/>
        <v>0</v>
      </c>
      <c r="K40" s="10">
        <f t="shared" si="14"/>
        <v>0</v>
      </c>
      <c r="L40" s="10">
        <f t="shared" si="10"/>
        <v>0</v>
      </c>
      <c r="M40" s="11">
        <v>75995.256100024868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</row>
    <row r="41" spans="1:31" ht="15.75" hidden="1" customHeight="1" thickBot="1" x14ac:dyDescent="0.45">
      <c r="A41" s="25" t="s">
        <v>2</v>
      </c>
      <c r="B41" s="9">
        <v>1650</v>
      </c>
      <c r="C41" s="10">
        <v>1490.5959029999999</v>
      </c>
      <c r="D41" s="10">
        <f t="shared" si="11"/>
        <v>159.40409700000009</v>
      </c>
      <c r="E41" s="11">
        <v>75120.598439674868</v>
      </c>
      <c r="F41" s="17">
        <f t="shared" ref="F41:I41" si="21">SUM(F369:F380)</f>
        <v>0</v>
      </c>
      <c r="G41" s="18">
        <f t="shared" si="21"/>
        <v>0</v>
      </c>
      <c r="H41" s="18">
        <f t="shared" si="21"/>
        <v>0</v>
      </c>
      <c r="I41" s="19">
        <f t="shared" si="21"/>
        <v>0</v>
      </c>
      <c r="J41" s="9">
        <f t="shared" si="13"/>
        <v>1650</v>
      </c>
      <c r="K41" s="10">
        <f t="shared" si="14"/>
        <v>1490.5959029999999</v>
      </c>
      <c r="L41" s="10">
        <f t="shared" si="10"/>
        <v>159.40409700000009</v>
      </c>
      <c r="M41" s="11">
        <v>76154.660197024874</v>
      </c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</row>
    <row r="42" spans="1:31" ht="15.75" hidden="1" customHeight="1" thickBot="1" x14ac:dyDescent="0.45">
      <c r="A42" s="25" t="s">
        <v>16</v>
      </c>
      <c r="B42" s="9">
        <v>2200</v>
      </c>
      <c r="C42" s="10">
        <v>18.530850000000001</v>
      </c>
      <c r="D42" s="10">
        <f t="shared" si="11"/>
        <v>2181.4691499999999</v>
      </c>
      <c r="E42" s="11">
        <v>77302.067589674873</v>
      </c>
      <c r="F42" s="17">
        <f t="shared" ref="F42:I42" si="22">SUM(F370:F381)</f>
        <v>0</v>
      </c>
      <c r="G42" s="18">
        <f t="shared" si="22"/>
        <v>0</v>
      </c>
      <c r="H42" s="18">
        <f t="shared" si="22"/>
        <v>0</v>
      </c>
      <c r="I42" s="19">
        <f t="shared" si="22"/>
        <v>0</v>
      </c>
      <c r="J42" s="9">
        <f t="shared" si="13"/>
        <v>2200</v>
      </c>
      <c r="K42" s="10">
        <f t="shared" si="14"/>
        <v>18.530850000000001</v>
      </c>
      <c r="L42" s="10">
        <f t="shared" si="10"/>
        <v>2181.4691499999999</v>
      </c>
      <c r="M42" s="11">
        <v>78321.594780194864</v>
      </c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</row>
    <row r="43" spans="1:31" ht="15.75" hidden="1" customHeight="1" thickBot="1" x14ac:dyDescent="0.45">
      <c r="A43" s="28" t="s">
        <v>3</v>
      </c>
      <c r="B43" s="9">
        <v>560</v>
      </c>
      <c r="C43" s="10">
        <v>2.9576690000000001</v>
      </c>
      <c r="D43" s="10">
        <f t="shared" si="11"/>
        <v>557.04233099999999</v>
      </c>
      <c r="E43" s="11">
        <v>77859.109920674862</v>
      </c>
      <c r="F43" s="17">
        <f t="shared" ref="F43:I43" si="23">SUM(F371:F382)</f>
        <v>0</v>
      </c>
      <c r="G43" s="18">
        <f t="shared" si="23"/>
        <v>0</v>
      </c>
      <c r="H43" s="18">
        <f t="shared" si="23"/>
        <v>0</v>
      </c>
      <c r="I43" s="19">
        <f t="shared" si="23"/>
        <v>0</v>
      </c>
      <c r="J43" s="9">
        <f t="shared" si="13"/>
        <v>560</v>
      </c>
      <c r="K43" s="10">
        <f t="shared" si="14"/>
        <v>2.9576690000000001</v>
      </c>
      <c r="L43" s="10">
        <f t="shared" si="10"/>
        <v>557.04233099999999</v>
      </c>
      <c r="M43" s="11">
        <v>78877.183654514869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</row>
    <row r="44" spans="1:31" ht="15.75" hidden="1" customHeight="1" thickBot="1" x14ac:dyDescent="0.45">
      <c r="A44" s="29" t="s">
        <v>17</v>
      </c>
      <c r="B44" s="26">
        <v>0</v>
      </c>
      <c r="C44" s="10">
        <v>21.626591999999999</v>
      </c>
      <c r="D44" s="10">
        <f t="shared" si="11"/>
        <v>-21.626591999999999</v>
      </c>
      <c r="E44" s="11">
        <v>77837.483328674862</v>
      </c>
      <c r="F44" s="17">
        <f t="shared" ref="F44:I44" si="24">SUM(F372:F383)</f>
        <v>0</v>
      </c>
      <c r="G44" s="18">
        <f t="shared" si="24"/>
        <v>0</v>
      </c>
      <c r="H44" s="18">
        <f t="shared" si="24"/>
        <v>0</v>
      </c>
      <c r="I44" s="19">
        <f t="shared" si="24"/>
        <v>0</v>
      </c>
      <c r="J44" s="9">
        <f t="shared" si="13"/>
        <v>0</v>
      </c>
      <c r="K44" s="10">
        <f t="shared" si="14"/>
        <v>21.626591999999999</v>
      </c>
      <c r="L44" s="10">
        <f t="shared" si="10"/>
        <v>-21.626591999999999</v>
      </c>
      <c r="M44" s="11">
        <v>78806.502899454863</v>
      </c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</row>
    <row r="45" spans="1:31" ht="17.25" hidden="1" customHeight="1" thickBot="1" x14ac:dyDescent="0.45">
      <c r="A45" s="21">
        <v>2000</v>
      </c>
      <c r="B45" s="22"/>
      <c r="C45" s="23"/>
      <c r="D45" s="23"/>
      <c r="E45" s="24"/>
      <c r="F45" s="17">
        <f t="shared" ref="F45:I45" si="25">SUM(F373:F384)</f>
        <v>0</v>
      </c>
      <c r="G45" s="18">
        <f t="shared" si="25"/>
        <v>0</v>
      </c>
      <c r="H45" s="18">
        <f t="shared" si="25"/>
        <v>0</v>
      </c>
      <c r="I45" s="19">
        <f t="shared" si="25"/>
        <v>0</v>
      </c>
      <c r="J45" s="22"/>
      <c r="K45" s="23"/>
      <c r="L45" s="23"/>
      <c r="M45" s="24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</row>
    <row r="46" spans="1:31" ht="15.5" hidden="1" thickBot="1" x14ac:dyDescent="0.45">
      <c r="A46" s="25" t="s">
        <v>10</v>
      </c>
      <c r="B46" s="9">
        <v>4650</v>
      </c>
      <c r="C46" s="10">
        <v>749.23631999999998</v>
      </c>
      <c r="D46" s="10">
        <f>B46-C46</f>
        <v>3900.76368</v>
      </c>
      <c r="E46" s="11">
        <v>81804.249803224855</v>
      </c>
      <c r="F46" s="17">
        <f t="shared" ref="F46:I46" si="26">SUM(F374:F385)</f>
        <v>0</v>
      </c>
      <c r="G46" s="18">
        <f t="shared" si="26"/>
        <v>0</v>
      </c>
      <c r="H46" s="18">
        <f t="shared" si="26"/>
        <v>0</v>
      </c>
      <c r="I46" s="19">
        <f t="shared" si="26"/>
        <v>0</v>
      </c>
      <c r="J46" s="9">
        <f t="shared" ref="J46:J57" si="27">B46+F46</f>
        <v>4650</v>
      </c>
      <c r="K46" s="10">
        <v>752.43392452000001</v>
      </c>
      <c r="L46" s="10">
        <f t="shared" ref="L46:L57" si="28">J46-K46</f>
        <v>3897.5660754800001</v>
      </c>
      <c r="M46" s="11">
        <v>82770.07176930485</v>
      </c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</row>
    <row r="47" spans="1:31" ht="15.5" hidden="1" thickBot="1" x14ac:dyDescent="0.45">
      <c r="A47" s="25" t="s">
        <v>11</v>
      </c>
      <c r="B47" s="9">
        <v>2310</v>
      </c>
      <c r="C47" s="10">
        <v>1518.8657000000001</v>
      </c>
      <c r="D47" s="10">
        <f>B47-C47</f>
        <v>791.13429999999994</v>
      </c>
      <c r="E47" s="11">
        <v>82595.38410322486</v>
      </c>
      <c r="F47" s="17">
        <f t="shared" ref="F47:I47" si="29">SUM(F375:F386)</f>
        <v>0</v>
      </c>
      <c r="G47" s="18">
        <f t="shared" si="29"/>
        <v>0</v>
      </c>
      <c r="H47" s="18">
        <f t="shared" si="29"/>
        <v>0</v>
      </c>
      <c r="I47" s="19">
        <f t="shared" si="29"/>
        <v>0</v>
      </c>
      <c r="J47" s="9">
        <f t="shared" si="27"/>
        <v>2310</v>
      </c>
      <c r="K47" s="10">
        <v>1518.8657000000001</v>
      </c>
      <c r="L47" s="10">
        <f t="shared" si="28"/>
        <v>791.13429999999994</v>
      </c>
      <c r="M47" s="11">
        <v>83561.206069304855</v>
      </c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</row>
    <row r="48" spans="1:31" ht="15.5" hidden="1" thickBot="1" x14ac:dyDescent="0.45">
      <c r="A48" s="25" t="s">
        <v>12</v>
      </c>
      <c r="B48" s="9">
        <v>1655</v>
      </c>
      <c r="C48" s="10">
        <v>872.07600000000002</v>
      </c>
      <c r="D48" s="10">
        <f t="shared" ref="D48:D65" si="30">B48-C48</f>
        <v>782.92399999999998</v>
      </c>
      <c r="E48" s="11">
        <v>83395.40410322485</v>
      </c>
      <c r="F48" s="17">
        <f t="shared" ref="F48:I48" si="31">SUM(F376:F387)</f>
        <v>0</v>
      </c>
      <c r="G48" s="18">
        <f t="shared" si="31"/>
        <v>0</v>
      </c>
      <c r="H48" s="18">
        <f t="shared" si="31"/>
        <v>0</v>
      </c>
      <c r="I48" s="19">
        <f t="shared" si="31"/>
        <v>0</v>
      </c>
      <c r="J48" s="9">
        <f t="shared" si="27"/>
        <v>1655</v>
      </c>
      <c r="K48" s="10">
        <v>872.07600000000002</v>
      </c>
      <c r="L48" s="10">
        <f t="shared" si="28"/>
        <v>782.92399999999998</v>
      </c>
      <c r="M48" s="11">
        <v>84361.226069304859</v>
      </c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</row>
    <row r="49" spans="1:31" ht="15.5" hidden="1" thickBot="1" x14ac:dyDescent="0.45">
      <c r="A49" s="25" t="s">
        <v>0</v>
      </c>
      <c r="B49" s="9">
        <v>2750</v>
      </c>
      <c r="C49" s="10">
        <v>0</v>
      </c>
      <c r="D49" s="10">
        <f t="shared" si="30"/>
        <v>2750</v>
      </c>
      <c r="E49" s="11">
        <v>86186.310695764856</v>
      </c>
      <c r="F49" s="17">
        <f t="shared" ref="F49:I49" si="32">SUM(F377:F388)</f>
        <v>0</v>
      </c>
      <c r="G49" s="18">
        <f t="shared" si="32"/>
        <v>0</v>
      </c>
      <c r="H49" s="18">
        <f t="shared" si="32"/>
        <v>0</v>
      </c>
      <c r="I49" s="19">
        <f t="shared" si="32"/>
        <v>0</v>
      </c>
      <c r="J49" s="9">
        <f t="shared" si="27"/>
        <v>2750</v>
      </c>
      <c r="K49" s="10">
        <v>36.336399999999998</v>
      </c>
      <c r="L49" s="10">
        <f t="shared" si="28"/>
        <v>2713.6635999999999</v>
      </c>
      <c r="M49" s="11">
        <v>87115.796244764861</v>
      </c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</row>
    <row r="50" spans="1:31" ht="15.5" hidden="1" thickBot="1" x14ac:dyDescent="0.45">
      <c r="A50" s="25" t="s">
        <v>13</v>
      </c>
      <c r="B50" s="9">
        <v>550</v>
      </c>
      <c r="C50" s="10">
        <v>1238.2000780000001</v>
      </c>
      <c r="D50" s="10">
        <f t="shared" si="30"/>
        <v>-688.20007800000008</v>
      </c>
      <c r="E50" s="11">
        <v>85616.995262047189</v>
      </c>
      <c r="F50" s="17">
        <f t="shared" ref="F50:I50" si="33">SUM(F378:F389)</f>
        <v>0</v>
      </c>
      <c r="G50" s="18">
        <f t="shared" si="33"/>
        <v>0</v>
      </c>
      <c r="H50" s="18">
        <f t="shared" si="33"/>
        <v>0</v>
      </c>
      <c r="I50" s="19">
        <f t="shared" si="33"/>
        <v>0</v>
      </c>
      <c r="J50" s="9">
        <f t="shared" si="27"/>
        <v>550</v>
      </c>
      <c r="K50" s="10">
        <v>1318.140318</v>
      </c>
      <c r="L50" s="10">
        <f t="shared" si="28"/>
        <v>-768.14031799999998</v>
      </c>
      <c r="M50" s="11">
        <v>86466.540693467192</v>
      </c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</row>
    <row r="51" spans="1:31" ht="15.5" hidden="1" thickBot="1" x14ac:dyDescent="0.45">
      <c r="A51" s="25" t="s">
        <v>14</v>
      </c>
      <c r="B51" s="9">
        <v>1650</v>
      </c>
      <c r="C51" s="10">
        <v>0</v>
      </c>
      <c r="D51" s="10">
        <f t="shared" si="30"/>
        <v>1650</v>
      </c>
      <c r="E51" s="11">
        <v>87266.995262047189</v>
      </c>
      <c r="F51" s="17">
        <f t="shared" ref="F51:I51" si="34">SUM(F379:F390)</f>
        <v>0</v>
      </c>
      <c r="G51" s="18">
        <f t="shared" si="34"/>
        <v>0</v>
      </c>
      <c r="H51" s="18">
        <f t="shared" si="34"/>
        <v>0</v>
      </c>
      <c r="I51" s="19">
        <f t="shared" si="34"/>
        <v>0</v>
      </c>
      <c r="J51" s="9">
        <f t="shared" si="27"/>
        <v>1650</v>
      </c>
      <c r="K51" s="10">
        <v>21.801839999999999</v>
      </c>
      <c r="L51" s="10">
        <f t="shared" si="28"/>
        <v>1628.1981599999999</v>
      </c>
      <c r="M51" s="11">
        <v>88094.738843217187</v>
      </c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</row>
    <row r="52" spans="1:31" ht="15.5" hidden="1" thickBot="1" x14ac:dyDescent="0.45">
      <c r="A52" s="25" t="s">
        <v>15</v>
      </c>
      <c r="B52" s="9">
        <v>1650</v>
      </c>
      <c r="C52" s="10">
        <v>959.28060000000005</v>
      </c>
      <c r="D52" s="10">
        <f t="shared" si="30"/>
        <v>690.71939999999995</v>
      </c>
      <c r="E52" s="11">
        <v>87957.71466204719</v>
      </c>
      <c r="F52" s="17">
        <f t="shared" ref="F52:I52" si="35">SUM(F380:F391)</f>
        <v>0</v>
      </c>
      <c r="G52" s="18">
        <f t="shared" si="35"/>
        <v>0</v>
      </c>
      <c r="H52" s="18">
        <f t="shared" si="35"/>
        <v>0</v>
      </c>
      <c r="I52" s="19">
        <f t="shared" si="35"/>
        <v>0</v>
      </c>
      <c r="J52" s="9">
        <f t="shared" si="27"/>
        <v>1650</v>
      </c>
      <c r="K52" s="10">
        <v>1010.1517</v>
      </c>
      <c r="L52" s="10">
        <f t="shared" si="28"/>
        <v>639.84829999999999</v>
      </c>
      <c r="M52" s="11">
        <v>88734.587259297201</v>
      </c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</row>
    <row r="53" spans="1:31" ht="15.5" hidden="1" thickBot="1" x14ac:dyDescent="0.45">
      <c r="A53" s="25" t="s">
        <v>1</v>
      </c>
      <c r="B53" s="26">
        <v>0</v>
      </c>
      <c r="C53" s="27">
        <v>0</v>
      </c>
      <c r="D53" s="10">
        <f t="shared" si="30"/>
        <v>0</v>
      </c>
      <c r="E53" s="11">
        <v>87957.71466204719</v>
      </c>
      <c r="F53" s="17">
        <f t="shared" ref="F53:I53" si="36">SUM(F381:F392)</f>
        <v>0</v>
      </c>
      <c r="G53" s="18">
        <f t="shared" si="36"/>
        <v>0</v>
      </c>
      <c r="H53" s="18">
        <f t="shared" si="36"/>
        <v>0</v>
      </c>
      <c r="I53" s="19">
        <f t="shared" si="36"/>
        <v>0</v>
      </c>
      <c r="J53" s="9">
        <f t="shared" si="27"/>
        <v>0</v>
      </c>
      <c r="K53" s="10">
        <v>14.534560000000001</v>
      </c>
      <c r="L53" s="10">
        <f t="shared" si="28"/>
        <v>-14.534560000000001</v>
      </c>
      <c r="M53" s="11">
        <v>88720.052692467187</v>
      </c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</row>
    <row r="54" spans="1:31" ht="15.5" hidden="1" thickBot="1" x14ac:dyDescent="0.45">
      <c r="A54" s="25" t="s">
        <v>2</v>
      </c>
      <c r="B54" s="9">
        <v>1130</v>
      </c>
      <c r="C54" s="10">
        <v>0</v>
      </c>
      <c r="D54" s="10">
        <f t="shared" si="30"/>
        <v>1130</v>
      </c>
      <c r="E54" s="11">
        <v>89087.71466204719</v>
      </c>
      <c r="F54" s="17">
        <f t="shared" ref="F54:I54" si="37">SUM(F382:F393)</f>
        <v>0</v>
      </c>
      <c r="G54" s="18">
        <f t="shared" si="37"/>
        <v>0</v>
      </c>
      <c r="H54" s="18">
        <f t="shared" si="37"/>
        <v>0</v>
      </c>
      <c r="I54" s="19">
        <f t="shared" si="37"/>
        <v>0</v>
      </c>
      <c r="J54" s="9">
        <f t="shared" si="27"/>
        <v>1130</v>
      </c>
      <c r="K54" s="10">
        <v>0</v>
      </c>
      <c r="L54" s="10">
        <f t="shared" si="28"/>
        <v>1130</v>
      </c>
      <c r="M54" s="11">
        <v>89850.052692467187</v>
      </c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</row>
    <row r="55" spans="1:31" ht="15.5" hidden="1" thickBot="1" x14ac:dyDescent="0.45">
      <c r="A55" s="25" t="s">
        <v>16</v>
      </c>
      <c r="B55" s="9">
        <v>1100</v>
      </c>
      <c r="C55" s="10">
        <v>0</v>
      </c>
      <c r="D55" s="10">
        <f t="shared" si="30"/>
        <v>1100</v>
      </c>
      <c r="E55" s="11">
        <v>90187.71466204719</v>
      </c>
      <c r="F55" s="17">
        <f t="shared" ref="F55:I55" si="38">SUM(F383:F394)</f>
        <v>0</v>
      </c>
      <c r="G55" s="18">
        <f t="shared" si="38"/>
        <v>0</v>
      </c>
      <c r="H55" s="18">
        <f t="shared" si="38"/>
        <v>0</v>
      </c>
      <c r="I55" s="19">
        <f t="shared" si="38"/>
        <v>0</v>
      </c>
      <c r="J55" s="9">
        <f t="shared" si="27"/>
        <v>1100</v>
      </c>
      <c r="K55" s="10">
        <v>0</v>
      </c>
      <c r="L55" s="10">
        <f t="shared" si="28"/>
        <v>1100</v>
      </c>
      <c r="M55" s="11">
        <v>90950.052692467187</v>
      </c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</row>
    <row r="56" spans="1:31" ht="15.5" hidden="1" thickBot="1" x14ac:dyDescent="0.45">
      <c r="A56" s="28" t="s">
        <v>3</v>
      </c>
      <c r="B56" s="26">
        <v>0</v>
      </c>
      <c r="C56" s="10">
        <v>2.9576690000000001</v>
      </c>
      <c r="D56" s="10">
        <f t="shared" si="30"/>
        <v>-2.9576690000000001</v>
      </c>
      <c r="E56" s="11">
        <v>90184.756993047195</v>
      </c>
      <c r="F56" s="17">
        <f t="shared" ref="F56:I56" si="39">SUM(F384:F395)</f>
        <v>0</v>
      </c>
      <c r="G56" s="18">
        <f t="shared" si="39"/>
        <v>0</v>
      </c>
      <c r="H56" s="18">
        <f t="shared" si="39"/>
        <v>0</v>
      </c>
      <c r="I56" s="19">
        <f t="shared" si="39"/>
        <v>0</v>
      </c>
      <c r="J56" s="9">
        <f t="shared" si="27"/>
        <v>0</v>
      </c>
      <c r="K56" s="10">
        <v>18.945691679999999</v>
      </c>
      <c r="L56" s="10">
        <f t="shared" si="28"/>
        <v>-18.945691679999999</v>
      </c>
      <c r="M56" s="11">
        <v>90932.560456637191</v>
      </c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</row>
    <row r="57" spans="1:31" ht="15.5" hidden="1" thickBot="1" x14ac:dyDescent="0.45">
      <c r="A57" s="29" t="s">
        <v>17</v>
      </c>
      <c r="B57" s="9">
        <v>0</v>
      </c>
      <c r="C57" s="10">
        <v>1482.819892</v>
      </c>
      <c r="D57" s="10">
        <f t="shared" si="30"/>
        <v>-1482.819892</v>
      </c>
      <c r="E57" s="11">
        <v>88701.937101047195</v>
      </c>
      <c r="F57" s="17">
        <f t="shared" ref="F57:I57" si="40">SUM(F385:F396)</f>
        <v>0</v>
      </c>
      <c r="G57" s="18">
        <f t="shared" si="40"/>
        <v>0</v>
      </c>
      <c r="H57" s="18">
        <f t="shared" si="40"/>
        <v>0</v>
      </c>
      <c r="I57" s="19">
        <f t="shared" si="40"/>
        <v>0</v>
      </c>
      <c r="J57" s="9">
        <f t="shared" si="27"/>
        <v>0</v>
      </c>
      <c r="K57" s="10">
        <v>1519.1562919999999</v>
      </c>
      <c r="L57" s="10">
        <f t="shared" si="28"/>
        <v>-1519.1562919999999</v>
      </c>
      <c r="M57" s="11">
        <v>89411.950690877202</v>
      </c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</row>
    <row r="58" spans="1:31" ht="18" hidden="1" customHeight="1" thickBot="1" x14ac:dyDescent="0.45">
      <c r="A58" s="30">
        <v>2001</v>
      </c>
      <c r="B58" s="22"/>
      <c r="C58" s="23"/>
      <c r="D58" s="23"/>
      <c r="E58" s="24"/>
      <c r="F58" s="17">
        <f t="shared" ref="F58:I58" si="41">SUM(F386:F397)</f>
        <v>0</v>
      </c>
      <c r="G58" s="18">
        <f t="shared" si="41"/>
        <v>0</v>
      </c>
      <c r="H58" s="18">
        <f t="shared" si="41"/>
        <v>0</v>
      </c>
      <c r="I58" s="19">
        <f t="shared" si="41"/>
        <v>0</v>
      </c>
      <c r="J58" s="22"/>
      <c r="K58" s="23"/>
      <c r="L58" s="23"/>
      <c r="M58" s="24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</row>
    <row r="59" spans="1:31" ht="15.5" hidden="1" thickBot="1" x14ac:dyDescent="0.45">
      <c r="A59" s="29" t="s">
        <v>10</v>
      </c>
      <c r="B59" s="9">
        <f>1115+3300</f>
        <v>4415</v>
      </c>
      <c r="C59" s="10">
        <v>508.71100000000001</v>
      </c>
      <c r="D59" s="10">
        <f t="shared" si="30"/>
        <v>3906.2889999999998</v>
      </c>
      <c r="E59" s="11">
        <v>92608.226101047199</v>
      </c>
      <c r="F59" s="17">
        <f t="shared" ref="F59:I59" si="42">SUM(F387:F398)</f>
        <v>0</v>
      </c>
      <c r="G59" s="18">
        <f t="shared" si="42"/>
        <v>0</v>
      </c>
      <c r="H59" s="18">
        <f t="shared" si="42"/>
        <v>0</v>
      </c>
      <c r="I59" s="19">
        <f t="shared" si="42"/>
        <v>0</v>
      </c>
      <c r="J59" s="9">
        <f>B59+F59</f>
        <v>4415</v>
      </c>
      <c r="K59" s="10">
        <v>508.71100000000001</v>
      </c>
      <c r="L59" s="10">
        <f>D59+H59</f>
        <v>3906.2889999999998</v>
      </c>
      <c r="M59" s="11">
        <v>93318.239690877192</v>
      </c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</row>
    <row r="60" spans="1:31" ht="15.5" hidden="1" thickBot="1" x14ac:dyDescent="0.45">
      <c r="A60" s="29" t="s">
        <v>11</v>
      </c>
      <c r="B60" s="9">
        <v>1791.479</v>
      </c>
      <c r="C60" s="10">
        <v>631.95784400000002</v>
      </c>
      <c r="D60" s="10">
        <f t="shared" si="30"/>
        <v>1159.521156</v>
      </c>
      <c r="E60" s="11">
        <v>93767.747257047202</v>
      </c>
      <c r="F60" s="17">
        <f t="shared" ref="F60:I60" si="43">SUM(F388:F399)</f>
        <v>0</v>
      </c>
      <c r="G60" s="18">
        <f t="shared" si="43"/>
        <v>0</v>
      </c>
      <c r="H60" s="18">
        <f t="shared" si="43"/>
        <v>0</v>
      </c>
      <c r="I60" s="19">
        <f t="shared" si="43"/>
        <v>0</v>
      </c>
      <c r="J60" s="9">
        <v>1791.479</v>
      </c>
      <c r="K60" s="10">
        <v>631.95784400000002</v>
      </c>
      <c r="L60" s="10">
        <f>D60+H60</f>
        <v>1159.521156</v>
      </c>
      <c r="M60" s="11">
        <v>94477.760846877194</v>
      </c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</row>
    <row r="61" spans="1:31" ht="15.5" hidden="1" thickBot="1" x14ac:dyDescent="0.45">
      <c r="A61" s="31" t="s">
        <v>12</v>
      </c>
      <c r="B61" s="9">
        <v>1650</v>
      </c>
      <c r="C61" s="10">
        <v>741.26459999999997</v>
      </c>
      <c r="D61" s="10">
        <f t="shared" si="30"/>
        <v>908.73540000000003</v>
      </c>
      <c r="E61" s="11">
        <v>94676.482657047192</v>
      </c>
      <c r="F61" s="17">
        <f t="shared" ref="F61:I61" si="44">SUM(F389:F400)</f>
        <v>0</v>
      </c>
      <c r="G61" s="18">
        <f t="shared" si="44"/>
        <v>0</v>
      </c>
      <c r="H61" s="18">
        <f t="shared" si="44"/>
        <v>0</v>
      </c>
      <c r="I61" s="19">
        <f t="shared" si="44"/>
        <v>0</v>
      </c>
      <c r="J61" s="9">
        <v>1650</v>
      </c>
      <c r="K61" s="10">
        <v>741.26459999999997</v>
      </c>
      <c r="L61" s="10">
        <f>D61+H61</f>
        <v>908.73540000000003</v>
      </c>
      <c r="M61" s="11">
        <v>95386.496246877199</v>
      </c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</row>
    <row r="62" spans="1:31" ht="15.5" hidden="1" thickBot="1" x14ac:dyDescent="0.45">
      <c r="A62" s="25" t="s">
        <v>0</v>
      </c>
      <c r="B62" s="9">
        <v>1868.893</v>
      </c>
      <c r="C62" s="10">
        <v>423.17500000000001</v>
      </c>
      <c r="D62" s="10">
        <f t="shared" si="30"/>
        <v>1445.7180000000001</v>
      </c>
      <c r="E62" s="11">
        <v>96122.20077804719</v>
      </c>
      <c r="F62" s="17">
        <f t="shared" ref="F62:I62" si="45">SUM(F390:F401)</f>
        <v>0</v>
      </c>
      <c r="G62" s="18">
        <f t="shared" si="45"/>
        <v>0</v>
      </c>
      <c r="H62" s="18">
        <f t="shared" si="45"/>
        <v>0</v>
      </c>
      <c r="I62" s="19">
        <f t="shared" si="45"/>
        <v>0</v>
      </c>
      <c r="J62" s="9">
        <v>1868.893</v>
      </c>
      <c r="K62" s="10">
        <v>423.17500000000001</v>
      </c>
      <c r="L62" s="10">
        <v>1445.7180000000001</v>
      </c>
      <c r="M62" s="11">
        <v>96832.214367877197</v>
      </c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</row>
    <row r="63" spans="1:31" ht="15.5" hidden="1" thickBot="1" x14ac:dyDescent="0.45">
      <c r="A63" s="25" t="s">
        <v>13</v>
      </c>
      <c r="B63" s="9">
        <v>550</v>
      </c>
      <c r="C63" s="10">
        <v>1267.780485</v>
      </c>
      <c r="D63" s="10">
        <f t="shared" si="30"/>
        <v>-717.780485</v>
      </c>
      <c r="E63" s="11">
        <v>95404.420293047195</v>
      </c>
      <c r="F63" s="17">
        <f t="shared" ref="F63:I63" si="46">SUM(F391:F402)</f>
        <v>0</v>
      </c>
      <c r="G63" s="18">
        <f t="shared" si="46"/>
        <v>0</v>
      </c>
      <c r="H63" s="18">
        <f t="shared" si="46"/>
        <v>0</v>
      </c>
      <c r="I63" s="19">
        <f t="shared" si="46"/>
        <v>0</v>
      </c>
      <c r="J63" s="9">
        <v>550</v>
      </c>
      <c r="K63" s="10">
        <v>1267.780485</v>
      </c>
      <c r="L63" s="10">
        <f>D63+H63</f>
        <v>-717.780485</v>
      </c>
      <c r="M63" s="11">
        <v>96114.433882877202</v>
      </c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</row>
    <row r="64" spans="1:31" ht="15.5" hidden="1" thickBot="1" x14ac:dyDescent="0.45">
      <c r="A64" s="25" t="s">
        <v>14</v>
      </c>
      <c r="B64" s="9">
        <v>1306.8209999999999</v>
      </c>
      <c r="C64" s="10">
        <v>0</v>
      </c>
      <c r="D64" s="10">
        <f t="shared" si="30"/>
        <v>1306.8209999999999</v>
      </c>
      <c r="E64" s="11">
        <v>96711.241293047191</v>
      </c>
      <c r="F64" s="17">
        <f t="shared" ref="F64:I64" si="47">SUM(F392:F403)</f>
        <v>0</v>
      </c>
      <c r="G64" s="18">
        <f t="shared" si="47"/>
        <v>0</v>
      </c>
      <c r="H64" s="18">
        <f t="shared" si="47"/>
        <v>0</v>
      </c>
      <c r="I64" s="19">
        <f t="shared" si="47"/>
        <v>0</v>
      </c>
      <c r="J64" s="9">
        <v>1306.8209999999999</v>
      </c>
      <c r="K64" s="10">
        <v>0</v>
      </c>
      <c r="L64" s="10">
        <f>D64+H64</f>
        <v>1306.8209999999999</v>
      </c>
      <c r="M64" s="11">
        <v>97421.254882877198</v>
      </c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</row>
    <row r="65" spans="1:31" ht="15.5" hidden="1" thickBot="1" x14ac:dyDescent="0.45">
      <c r="A65" s="25" t="s">
        <v>15</v>
      </c>
      <c r="B65" s="9">
        <v>440</v>
      </c>
      <c r="C65" s="10">
        <v>1119.1641999999999</v>
      </c>
      <c r="D65" s="10">
        <f t="shared" si="30"/>
        <v>-679.16419999999994</v>
      </c>
      <c r="E65" s="11">
        <v>96032.077093047192</v>
      </c>
      <c r="F65" s="17">
        <f t="shared" ref="F65:I65" si="48">SUM(F393:F404)</f>
        <v>0</v>
      </c>
      <c r="G65" s="18">
        <f t="shared" si="48"/>
        <v>0</v>
      </c>
      <c r="H65" s="18">
        <f t="shared" si="48"/>
        <v>0</v>
      </c>
      <c r="I65" s="19">
        <f t="shared" si="48"/>
        <v>0</v>
      </c>
      <c r="J65" s="9">
        <v>440</v>
      </c>
      <c r="K65" s="10">
        <v>1119.1641999999999</v>
      </c>
      <c r="L65" s="10">
        <f>D65+H65</f>
        <v>-679.16419999999994</v>
      </c>
      <c r="M65" s="11">
        <v>96742.090682877199</v>
      </c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</row>
    <row r="66" spans="1:31" ht="15.5" hidden="1" thickBot="1" x14ac:dyDescent="0.45">
      <c r="A66" s="25" t="s">
        <v>1</v>
      </c>
      <c r="B66" s="26">
        <v>0</v>
      </c>
      <c r="C66" s="27">
        <v>0</v>
      </c>
      <c r="D66" s="10">
        <f>B66-C66</f>
        <v>0</v>
      </c>
      <c r="E66" s="11">
        <v>96032.077093047192</v>
      </c>
      <c r="F66" s="17">
        <f t="shared" ref="F66:I66" si="49">SUM(F394:F405)</f>
        <v>0</v>
      </c>
      <c r="G66" s="18">
        <f t="shared" si="49"/>
        <v>0</v>
      </c>
      <c r="H66" s="18">
        <f t="shared" si="49"/>
        <v>0</v>
      </c>
      <c r="I66" s="19">
        <f t="shared" si="49"/>
        <v>0</v>
      </c>
      <c r="J66" s="9">
        <f>B66+F66</f>
        <v>0</v>
      </c>
      <c r="K66" s="10">
        <v>0</v>
      </c>
      <c r="L66" s="10">
        <f>D66+H66</f>
        <v>0</v>
      </c>
      <c r="M66" s="11">
        <v>96742.090682877199</v>
      </c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</row>
    <row r="67" spans="1:31" ht="15.5" hidden="1" thickBot="1" x14ac:dyDescent="0.45">
      <c r="A67" s="25" t="s">
        <v>2</v>
      </c>
      <c r="B67" s="9">
        <v>880</v>
      </c>
      <c r="C67" s="10">
        <v>0</v>
      </c>
      <c r="D67" s="10">
        <f>B67-C67</f>
        <v>880</v>
      </c>
      <c r="E67" s="11">
        <v>96912.077093047192</v>
      </c>
      <c r="F67" s="17">
        <f t="shared" ref="F67:I67" si="50">SUM(F395:F406)</f>
        <v>0</v>
      </c>
      <c r="G67" s="18">
        <f t="shared" si="50"/>
        <v>0</v>
      </c>
      <c r="H67" s="18">
        <f t="shared" si="50"/>
        <v>0</v>
      </c>
      <c r="I67" s="19">
        <f t="shared" si="50"/>
        <v>0</v>
      </c>
      <c r="J67" s="9">
        <v>880</v>
      </c>
      <c r="K67" s="10">
        <v>0</v>
      </c>
      <c r="L67" s="10">
        <v>880</v>
      </c>
      <c r="M67" s="11">
        <v>97622.090682877199</v>
      </c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</row>
    <row r="68" spans="1:31" ht="15.5" hidden="1" thickBot="1" x14ac:dyDescent="0.45">
      <c r="A68" s="25" t="s">
        <v>16</v>
      </c>
      <c r="B68" s="9">
        <v>990</v>
      </c>
      <c r="C68" s="10">
        <v>132.33206999999999</v>
      </c>
      <c r="D68" s="10">
        <f>B68-C68</f>
        <v>857.66793000000007</v>
      </c>
      <c r="E68" s="11">
        <v>97769.745023047202</v>
      </c>
      <c r="F68" s="17">
        <f t="shared" ref="F68:I68" si="51">SUM(F396:F407)</f>
        <v>0</v>
      </c>
      <c r="G68" s="18">
        <f t="shared" si="51"/>
        <v>0</v>
      </c>
      <c r="H68" s="18">
        <f t="shared" si="51"/>
        <v>0</v>
      </c>
      <c r="I68" s="19">
        <f t="shared" si="51"/>
        <v>0</v>
      </c>
      <c r="J68" s="9">
        <v>990</v>
      </c>
      <c r="K68" s="10">
        <f>C68</f>
        <v>132.33206999999999</v>
      </c>
      <c r="L68" s="10">
        <f>D68</f>
        <v>857.66793000000007</v>
      </c>
      <c r="M68" s="11">
        <v>98479.758612877195</v>
      </c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</row>
    <row r="69" spans="1:31" ht="15.5" hidden="1" thickBot="1" x14ac:dyDescent="0.45">
      <c r="A69" s="25" t="s">
        <v>3</v>
      </c>
      <c r="B69" s="9">
        <v>330</v>
      </c>
      <c r="C69" s="10">
        <v>838.69716900000003</v>
      </c>
      <c r="D69" s="10">
        <f>B69-C69</f>
        <v>-508.69716900000003</v>
      </c>
      <c r="E69" s="11">
        <v>97261.047854047196</v>
      </c>
      <c r="F69" s="17">
        <f t="shared" ref="F69:I69" si="52">SUM(F397:F408)</f>
        <v>0</v>
      </c>
      <c r="G69" s="18">
        <f t="shared" si="52"/>
        <v>0</v>
      </c>
      <c r="H69" s="18">
        <f t="shared" si="52"/>
        <v>0</v>
      </c>
      <c r="I69" s="19">
        <f t="shared" si="52"/>
        <v>0</v>
      </c>
      <c r="J69" s="9">
        <v>330</v>
      </c>
      <c r="K69" s="10">
        <v>840.15062567999996</v>
      </c>
      <c r="L69" s="10">
        <f>J69-K69</f>
        <v>-510.15062567999996</v>
      </c>
      <c r="M69" s="11">
        <v>97971.061443877203</v>
      </c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</row>
    <row r="70" spans="1:31" ht="15.5" hidden="1" thickBot="1" x14ac:dyDescent="0.45">
      <c r="A70" s="25" t="s">
        <v>17</v>
      </c>
      <c r="B70" s="9">
        <v>0</v>
      </c>
      <c r="C70" s="10">
        <v>137.70965000000001</v>
      </c>
      <c r="D70" s="10">
        <f>B70-C70</f>
        <v>-137.70965000000001</v>
      </c>
      <c r="E70" s="11">
        <v>97123.338204047192</v>
      </c>
      <c r="F70" s="17">
        <f t="shared" ref="F70:I70" si="53">SUM(F398:F409)</f>
        <v>0</v>
      </c>
      <c r="G70" s="18">
        <f t="shared" si="53"/>
        <v>0</v>
      </c>
      <c r="H70" s="18">
        <f t="shared" si="53"/>
        <v>0</v>
      </c>
      <c r="I70" s="19">
        <f t="shared" si="53"/>
        <v>0</v>
      </c>
      <c r="J70" s="9">
        <v>570.81110149999995</v>
      </c>
      <c r="K70" s="10">
        <v>148.61057450000001</v>
      </c>
      <c r="L70" s="10">
        <f>J70-K70</f>
        <v>422.20052699999997</v>
      </c>
      <c r="M70" s="11">
        <v>98391.808513507203</v>
      </c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</row>
    <row r="71" spans="1:31" ht="18" hidden="1" customHeight="1" thickBot="1" x14ac:dyDescent="0.45">
      <c r="A71" s="21">
        <v>2002</v>
      </c>
      <c r="B71" s="22"/>
      <c r="C71" s="23"/>
      <c r="D71" s="23"/>
      <c r="E71" s="24"/>
      <c r="F71" s="17">
        <f t="shared" ref="F71:I71" si="54">SUM(F399:F410)</f>
        <v>0</v>
      </c>
      <c r="G71" s="18">
        <f t="shared" si="54"/>
        <v>0</v>
      </c>
      <c r="H71" s="18">
        <f t="shared" si="54"/>
        <v>0</v>
      </c>
      <c r="I71" s="19">
        <f t="shared" si="54"/>
        <v>0</v>
      </c>
      <c r="J71" s="22"/>
      <c r="K71" s="23"/>
      <c r="L71" s="23"/>
      <c r="M71" s="24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</row>
    <row r="72" spans="1:31" ht="15.5" hidden="1" thickBot="1" x14ac:dyDescent="0.45">
      <c r="A72" s="25" t="s">
        <v>10</v>
      </c>
      <c r="B72" s="9">
        <v>5550</v>
      </c>
      <c r="C72" s="10">
        <v>399.99219199999999</v>
      </c>
      <c r="D72" s="10">
        <f t="shared" ref="D72:D78" si="55">B72-C72</f>
        <v>5150.0078080000003</v>
      </c>
      <c r="E72" s="11">
        <v>102273.3460120472</v>
      </c>
      <c r="F72" s="17">
        <f t="shared" ref="F72:I72" si="56">SUM(F400:F411)</f>
        <v>0</v>
      </c>
      <c r="G72" s="18">
        <f t="shared" si="56"/>
        <v>0</v>
      </c>
      <c r="H72" s="18">
        <f t="shared" si="56"/>
        <v>0</v>
      </c>
      <c r="I72" s="19">
        <f t="shared" si="56"/>
        <v>0</v>
      </c>
      <c r="J72" s="9">
        <v>5550</v>
      </c>
      <c r="K72" s="10">
        <v>970.8032935</v>
      </c>
      <c r="L72" s="10">
        <f t="shared" ref="L72:L77" si="57">J72-K72</f>
        <v>4579.1967064999999</v>
      </c>
      <c r="M72" s="11">
        <v>102971.0052200572</v>
      </c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</row>
    <row r="73" spans="1:31" ht="15.5" hidden="1" thickBot="1" x14ac:dyDescent="0.45">
      <c r="A73" s="25" t="s">
        <v>11</v>
      </c>
      <c r="B73" s="9">
        <v>1100</v>
      </c>
      <c r="C73" s="10">
        <v>2030.1929279999999</v>
      </c>
      <c r="D73" s="10">
        <f t="shared" si="55"/>
        <v>-930.19292799999994</v>
      </c>
      <c r="E73" s="11">
        <v>101343.1530840472</v>
      </c>
      <c r="F73" s="17">
        <f t="shared" ref="F73:I73" si="58">SUM(F401:F412)</f>
        <v>0</v>
      </c>
      <c r="G73" s="18">
        <f t="shared" si="58"/>
        <v>0</v>
      </c>
      <c r="H73" s="18">
        <f t="shared" si="58"/>
        <v>0</v>
      </c>
      <c r="I73" s="19">
        <f t="shared" si="58"/>
        <v>0</v>
      </c>
      <c r="J73" s="9">
        <v>1100</v>
      </c>
      <c r="K73" s="10">
        <v>2051.994768</v>
      </c>
      <c r="L73" s="10">
        <f t="shared" si="57"/>
        <v>-951.99476800000002</v>
      </c>
      <c r="M73" s="11">
        <v>102019.01044180719</v>
      </c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</row>
    <row r="74" spans="1:31" ht="15.5" hidden="1" thickBot="1" x14ac:dyDescent="0.45">
      <c r="A74" s="25" t="s">
        <v>12</v>
      </c>
      <c r="B74" s="9">
        <v>1100</v>
      </c>
      <c r="C74" s="10">
        <v>561.61694399999999</v>
      </c>
      <c r="D74" s="10">
        <f t="shared" si="55"/>
        <v>538.38305600000001</v>
      </c>
      <c r="E74" s="11">
        <v>101881.53614004719</v>
      </c>
      <c r="F74" s="17">
        <f t="shared" ref="F74:I74" si="59">SUM(F402:F413)</f>
        <v>0</v>
      </c>
      <c r="G74" s="18">
        <f t="shared" si="59"/>
        <v>0</v>
      </c>
      <c r="H74" s="18">
        <f t="shared" si="59"/>
        <v>0</v>
      </c>
      <c r="I74" s="19">
        <f t="shared" si="59"/>
        <v>0</v>
      </c>
      <c r="J74" s="9">
        <v>1100</v>
      </c>
      <c r="K74" s="10">
        <v>561.61694399999999</v>
      </c>
      <c r="L74" s="10">
        <f t="shared" si="57"/>
        <v>538.38305600000001</v>
      </c>
      <c r="M74" s="11">
        <v>102557.39349780719</v>
      </c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</row>
    <row r="75" spans="1:31" ht="15.5" hidden="1" thickBot="1" x14ac:dyDescent="0.45">
      <c r="A75" s="25" t="s">
        <v>0</v>
      </c>
      <c r="B75" s="9">
        <v>1205.3969999999999</v>
      </c>
      <c r="C75" s="10">
        <v>915.78887199999997</v>
      </c>
      <c r="D75" s="10">
        <f t="shared" si="55"/>
        <v>289.60812799999997</v>
      </c>
      <c r="E75" s="11">
        <v>102171.13053508999</v>
      </c>
      <c r="F75" s="17">
        <f t="shared" ref="F75:I75" si="60">SUM(F403:F414)</f>
        <v>0</v>
      </c>
      <c r="G75" s="18">
        <f t="shared" si="60"/>
        <v>0</v>
      </c>
      <c r="H75" s="18">
        <f t="shared" si="60"/>
        <v>0</v>
      </c>
      <c r="I75" s="19">
        <f t="shared" si="60"/>
        <v>0</v>
      </c>
      <c r="J75" s="9">
        <f>F75+B75</f>
        <v>1205.3969999999999</v>
      </c>
      <c r="K75" s="10">
        <f>C75</f>
        <v>915.78887199999997</v>
      </c>
      <c r="L75" s="10">
        <f t="shared" si="57"/>
        <v>289.60812799999997</v>
      </c>
      <c r="M75" s="11">
        <v>102846.98789285</v>
      </c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</row>
    <row r="76" spans="1:31" ht="15.5" hidden="1" thickBot="1" x14ac:dyDescent="0.45">
      <c r="A76" s="25" t="s">
        <v>13</v>
      </c>
      <c r="B76" s="9">
        <v>0</v>
      </c>
      <c r="C76" s="10">
        <v>1620.6010000000001</v>
      </c>
      <c r="D76" s="10">
        <f t="shared" si="55"/>
        <v>-1620.6010000000001</v>
      </c>
      <c r="E76" s="11">
        <v>100550.5432680472</v>
      </c>
      <c r="F76" s="17">
        <f t="shared" ref="F76:I76" si="61">SUM(F404:F415)</f>
        <v>0</v>
      </c>
      <c r="G76" s="18">
        <f t="shared" si="61"/>
        <v>0</v>
      </c>
      <c r="H76" s="18">
        <f t="shared" si="61"/>
        <v>0</v>
      </c>
      <c r="I76" s="19">
        <f t="shared" si="61"/>
        <v>0</v>
      </c>
      <c r="J76" s="9">
        <f>F76+B76</f>
        <v>0</v>
      </c>
      <c r="K76" s="10">
        <f>C76</f>
        <v>1620.6010000000001</v>
      </c>
      <c r="L76" s="10">
        <f t="shared" si="57"/>
        <v>-1620.6010000000001</v>
      </c>
      <c r="M76" s="11">
        <v>101226.40062580719</v>
      </c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</row>
    <row r="77" spans="1:31" ht="15.5" hidden="1" thickBot="1" x14ac:dyDescent="0.45">
      <c r="A77" s="25" t="s">
        <v>14</v>
      </c>
      <c r="B77" s="9">
        <v>1206.7539999999999</v>
      </c>
      <c r="C77" s="10">
        <v>0</v>
      </c>
      <c r="D77" s="10">
        <f t="shared" si="55"/>
        <v>1206.7539999999999</v>
      </c>
      <c r="E77" s="11">
        <v>101757.2972680472</v>
      </c>
      <c r="F77" s="17">
        <f t="shared" ref="F77:I77" si="62">SUM(F405:F416)</f>
        <v>0</v>
      </c>
      <c r="G77" s="18">
        <f t="shared" si="62"/>
        <v>0</v>
      </c>
      <c r="H77" s="18">
        <f t="shared" si="62"/>
        <v>0</v>
      </c>
      <c r="I77" s="19">
        <f t="shared" si="62"/>
        <v>0</v>
      </c>
      <c r="J77" s="9">
        <f>F77+B77</f>
        <v>1206.7539999999999</v>
      </c>
      <c r="K77" s="10">
        <f>C77</f>
        <v>0</v>
      </c>
      <c r="L77" s="10">
        <f t="shared" si="57"/>
        <v>1206.7539999999999</v>
      </c>
      <c r="M77" s="11">
        <v>102433.15462580719</v>
      </c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</row>
    <row r="78" spans="1:31" ht="15.5" hidden="1" thickBot="1" x14ac:dyDescent="0.45">
      <c r="A78" s="25" t="s">
        <v>15</v>
      </c>
      <c r="B78" s="9">
        <v>1201.9100000000001</v>
      </c>
      <c r="C78" s="10">
        <v>0</v>
      </c>
      <c r="D78" s="10">
        <f t="shared" si="55"/>
        <v>1201.9100000000001</v>
      </c>
      <c r="E78" s="11">
        <v>102958.3882680472</v>
      </c>
      <c r="F78" s="17">
        <f t="shared" ref="F78:I78" si="63">SUM(F406:F417)</f>
        <v>0</v>
      </c>
      <c r="G78" s="18">
        <f t="shared" si="63"/>
        <v>0</v>
      </c>
      <c r="H78" s="18">
        <f t="shared" si="63"/>
        <v>0</v>
      </c>
      <c r="I78" s="19">
        <f t="shared" si="63"/>
        <v>0</v>
      </c>
      <c r="J78" s="9">
        <f>F78+B78</f>
        <v>1201.9100000000001</v>
      </c>
      <c r="K78" s="10">
        <f>C78</f>
        <v>0</v>
      </c>
      <c r="L78" s="10">
        <f>J78-K78</f>
        <v>1201.9100000000001</v>
      </c>
      <c r="M78" s="11">
        <v>103634.24562580719</v>
      </c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</row>
    <row r="79" spans="1:31" ht="15.5" hidden="1" thickBot="1" x14ac:dyDescent="0.45">
      <c r="A79" s="25" t="s">
        <v>1</v>
      </c>
      <c r="B79" s="26">
        <v>0</v>
      </c>
      <c r="C79" s="27">
        <v>0</v>
      </c>
      <c r="D79" s="10">
        <v>0</v>
      </c>
      <c r="E79" s="11">
        <v>102958.3882680472</v>
      </c>
      <c r="F79" s="17">
        <f t="shared" ref="F79:I79" si="64">SUM(F407:F418)</f>
        <v>0</v>
      </c>
      <c r="G79" s="18">
        <f t="shared" si="64"/>
        <v>0</v>
      </c>
      <c r="H79" s="18">
        <f t="shared" si="64"/>
        <v>0</v>
      </c>
      <c r="I79" s="19">
        <f t="shared" si="64"/>
        <v>0</v>
      </c>
      <c r="J79" s="9">
        <v>0</v>
      </c>
      <c r="K79" s="10">
        <v>0</v>
      </c>
      <c r="L79" s="10">
        <v>0</v>
      </c>
      <c r="M79" s="11">
        <v>103634.24562580719</v>
      </c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</row>
    <row r="80" spans="1:31" ht="15.5" hidden="1" thickBot="1" x14ac:dyDescent="0.45">
      <c r="A80" s="25" t="s">
        <v>2</v>
      </c>
      <c r="B80" s="9">
        <v>1211.6300000000001</v>
      </c>
      <c r="C80" s="10">
        <v>2306.059636</v>
      </c>
      <c r="D80" s="10">
        <f>B80-C80</f>
        <v>-1094.4296359999998</v>
      </c>
      <c r="E80" s="11">
        <v>101863.9586320472</v>
      </c>
      <c r="F80" s="17">
        <f t="shared" ref="F80:I80" si="65">SUM(F408:F419)</f>
        <v>0</v>
      </c>
      <c r="G80" s="18">
        <f t="shared" si="65"/>
        <v>0</v>
      </c>
      <c r="H80" s="18">
        <f t="shared" si="65"/>
        <v>0</v>
      </c>
      <c r="I80" s="19">
        <f t="shared" si="65"/>
        <v>0</v>
      </c>
      <c r="J80" s="9">
        <f>F80+B80</f>
        <v>1211.6300000000001</v>
      </c>
      <c r="K80" s="10">
        <f>C80</f>
        <v>2306.059636</v>
      </c>
      <c r="L80" s="10">
        <f>J80-K80</f>
        <v>-1094.4296359999998</v>
      </c>
      <c r="M80" s="11">
        <v>102539.81598980719</v>
      </c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</row>
    <row r="81" spans="1:31" ht="15.5" hidden="1" thickBot="1" x14ac:dyDescent="0.45">
      <c r="A81" s="25" t="s">
        <v>16</v>
      </c>
      <c r="B81" s="9">
        <v>0</v>
      </c>
      <c r="C81" s="10">
        <v>703.69265900000005</v>
      </c>
      <c r="D81" s="10">
        <f>B81-C81</f>
        <v>-703.69265900000005</v>
      </c>
      <c r="E81" s="11">
        <v>101160.26597304719</v>
      </c>
      <c r="F81" s="17">
        <f t="shared" ref="F81:I81" si="66">SUM(F409:F420)</f>
        <v>0</v>
      </c>
      <c r="G81" s="18">
        <f t="shared" si="66"/>
        <v>0</v>
      </c>
      <c r="H81" s="18">
        <f t="shared" si="66"/>
        <v>0</v>
      </c>
      <c r="I81" s="19">
        <f t="shared" si="66"/>
        <v>0</v>
      </c>
      <c r="J81" s="9">
        <f>F81+B81</f>
        <v>0</v>
      </c>
      <c r="K81" s="10">
        <f>G81+C81</f>
        <v>703.69265900000005</v>
      </c>
      <c r="L81" s="10">
        <f>J81-K81</f>
        <v>-703.69265900000005</v>
      </c>
      <c r="M81" s="11">
        <v>101799.78691372719</v>
      </c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</row>
    <row r="82" spans="1:31" ht="15.5" hidden="1" thickBot="1" x14ac:dyDescent="0.45">
      <c r="A82" s="25" t="s">
        <v>3</v>
      </c>
      <c r="B82" s="9">
        <v>880</v>
      </c>
      <c r="C82" s="10">
        <v>2.9576690000000001</v>
      </c>
      <c r="D82" s="10">
        <f>B82-C82</f>
        <v>877.04233099999999</v>
      </c>
      <c r="E82" s="11">
        <v>102037.3083040472</v>
      </c>
      <c r="F82" s="17">
        <f t="shared" ref="F82:I82" si="67">SUM(F410:F421)</f>
        <v>0</v>
      </c>
      <c r="G82" s="18">
        <f t="shared" si="67"/>
        <v>0</v>
      </c>
      <c r="H82" s="18">
        <f t="shared" si="67"/>
        <v>0</v>
      </c>
      <c r="I82" s="19">
        <f t="shared" si="67"/>
        <v>0</v>
      </c>
      <c r="J82" s="9">
        <f>F82+B82</f>
        <v>880</v>
      </c>
      <c r="K82" s="10">
        <f>G82+C82</f>
        <v>2.9576690000000001</v>
      </c>
      <c r="L82" s="10">
        <f>J82-K82</f>
        <v>877.04233099999999</v>
      </c>
      <c r="M82" s="11">
        <v>102675.3757880472</v>
      </c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</row>
    <row r="83" spans="1:31" ht="15.5" hidden="1" thickBot="1" x14ac:dyDescent="0.45">
      <c r="A83" s="25" t="s">
        <v>17</v>
      </c>
      <c r="B83" s="9">
        <v>0</v>
      </c>
      <c r="C83" s="10">
        <v>0</v>
      </c>
      <c r="D83" s="10">
        <v>0</v>
      </c>
      <c r="E83" s="11">
        <v>102037.3083040472</v>
      </c>
      <c r="F83" s="17">
        <f t="shared" ref="F83:I83" si="68">SUM(F411:F422)</f>
        <v>0</v>
      </c>
      <c r="G83" s="18">
        <f t="shared" si="68"/>
        <v>0</v>
      </c>
      <c r="H83" s="18">
        <f t="shared" si="68"/>
        <v>0</v>
      </c>
      <c r="I83" s="19">
        <f t="shared" si="68"/>
        <v>0</v>
      </c>
      <c r="J83" s="9">
        <f>F83+B83</f>
        <v>0</v>
      </c>
      <c r="K83" s="10">
        <f>G83+C83</f>
        <v>0</v>
      </c>
      <c r="L83" s="10">
        <f>J83-K83</f>
        <v>0</v>
      </c>
      <c r="M83" s="11">
        <v>103082.34365938719</v>
      </c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</row>
    <row r="84" spans="1:31" ht="18" hidden="1" customHeight="1" thickBot="1" x14ac:dyDescent="0.45">
      <c r="A84" s="21">
        <v>2003</v>
      </c>
      <c r="B84" s="22"/>
      <c r="C84" s="23"/>
      <c r="D84" s="23"/>
      <c r="E84" s="24"/>
      <c r="F84" s="17">
        <f t="shared" ref="F84:I84" si="69">SUM(F412:F423)</f>
        <v>0</v>
      </c>
      <c r="G84" s="18">
        <f t="shared" si="69"/>
        <v>0</v>
      </c>
      <c r="H84" s="18">
        <f t="shared" si="69"/>
        <v>0</v>
      </c>
      <c r="I84" s="19">
        <f t="shared" si="69"/>
        <v>0</v>
      </c>
      <c r="J84" s="22"/>
      <c r="K84" s="23"/>
      <c r="L84" s="23"/>
      <c r="M84" s="24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</row>
    <row r="85" spans="1:31" ht="15.5" hidden="1" thickBot="1" x14ac:dyDescent="0.45">
      <c r="A85" s="25" t="s">
        <v>10</v>
      </c>
      <c r="B85" s="9">
        <v>4000</v>
      </c>
      <c r="C85" s="10">
        <v>1227.3016239999999</v>
      </c>
      <c r="D85" s="10">
        <f>B85-C85</f>
        <v>2772.6983760000003</v>
      </c>
      <c r="E85" s="11">
        <v>104810.0066800472</v>
      </c>
      <c r="F85" s="17">
        <f t="shared" ref="F85:I85" si="70">SUM(F413:F424)</f>
        <v>0</v>
      </c>
      <c r="G85" s="18">
        <f t="shared" si="70"/>
        <v>0</v>
      </c>
      <c r="H85" s="18">
        <f t="shared" si="70"/>
        <v>0</v>
      </c>
      <c r="I85" s="19">
        <f t="shared" si="70"/>
        <v>0</v>
      </c>
      <c r="J85" s="9">
        <f t="shared" ref="J85:K93" si="71">F85+B85</f>
        <v>4000</v>
      </c>
      <c r="K85" s="10">
        <f t="shared" si="71"/>
        <v>1227.3016239999999</v>
      </c>
      <c r="L85" s="10">
        <f t="shared" ref="L85:L90" si="72">J85-K85</f>
        <v>2772.6983760000003</v>
      </c>
      <c r="M85" s="11">
        <v>105855.04203538719</v>
      </c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</row>
    <row r="86" spans="1:31" ht="15.5" hidden="1" thickBot="1" x14ac:dyDescent="0.45">
      <c r="A86" s="25" t="s">
        <v>11</v>
      </c>
      <c r="B86" s="9">
        <v>1245.75</v>
      </c>
      <c r="C86" s="10">
        <v>0</v>
      </c>
      <c r="D86" s="10">
        <f>B86-C86</f>
        <v>1245.75</v>
      </c>
      <c r="E86" s="11">
        <v>106055.7566800472</v>
      </c>
      <c r="F86" s="17">
        <f t="shared" ref="F86:I86" si="73">SUM(F414:F425)</f>
        <v>0</v>
      </c>
      <c r="G86" s="18">
        <f t="shared" si="73"/>
        <v>0</v>
      </c>
      <c r="H86" s="18">
        <f t="shared" si="73"/>
        <v>0</v>
      </c>
      <c r="I86" s="19">
        <f t="shared" si="73"/>
        <v>0</v>
      </c>
      <c r="J86" s="9">
        <f t="shared" si="71"/>
        <v>1245.75</v>
      </c>
      <c r="K86" s="10">
        <f t="shared" si="71"/>
        <v>0</v>
      </c>
      <c r="L86" s="10">
        <f t="shared" si="72"/>
        <v>1245.75</v>
      </c>
      <c r="M86" s="11">
        <v>107100.79203538719</v>
      </c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</row>
    <row r="87" spans="1:31" ht="15.5" hidden="1" thickBot="1" x14ac:dyDescent="0.45">
      <c r="A87" s="25" t="s">
        <v>12</v>
      </c>
      <c r="B87" s="9">
        <v>1100</v>
      </c>
      <c r="C87" s="10">
        <v>0</v>
      </c>
      <c r="D87" s="10">
        <v>1100</v>
      </c>
      <c r="E87" s="11">
        <v>107155.7566800472</v>
      </c>
      <c r="F87" s="17">
        <f t="shared" ref="F87:I87" si="74">SUM(F415:F426)</f>
        <v>0</v>
      </c>
      <c r="G87" s="18">
        <f t="shared" si="74"/>
        <v>0</v>
      </c>
      <c r="H87" s="18">
        <f t="shared" si="74"/>
        <v>0</v>
      </c>
      <c r="I87" s="19">
        <f t="shared" si="74"/>
        <v>0</v>
      </c>
      <c r="J87" s="9">
        <f t="shared" si="71"/>
        <v>1100</v>
      </c>
      <c r="K87" s="10">
        <f t="shared" si="71"/>
        <v>0</v>
      </c>
      <c r="L87" s="10">
        <f t="shared" si="72"/>
        <v>1100</v>
      </c>
      <c r="M87" s="11">
        <v>108200.79203538719</v>
      </c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</row>
    <row r="88" spans="1:31" ht="15.5" hidden="1" thickBot="1" x14ac:dyDescent="0.45">
      <c r="A88" s="25" t="s">
        <v>0</v>
      </c>
      <c r="B88" s="9">
        <v>1222.68</v>
      </c>
      <c r="C88" s="10">
        <v>741.26459999999997</v>
      </c>
      <c r="D88" s="10">
        <f>B88-C88</f>
        <v>481.41540000000009</v>
      </c>
      <c r="E88" s="11">
        <v>107637.1720800472</v>
      </c>
      <c r="F88" s="17">
        <f t="shared" ref="F88:I88" si="75">SUM(F416:F427)</f>
        <v>0</v>
      </c>
      <c r="G88" s="18">
        <f t="shared" si="75"/>
        <v>0</v>
      </c>
      <c r="H88" s="18">
        <f t="shared" si="75"/>
        <v>0</v>
      </c>
      <c r="I88" s="19">
        <f t="shared" si="75"/>
        <v>0</v>
      </c>
      <c r="J88" s="9">
        <f t="shared" si="71"/>
        <v>1222.68</v>
      </c>
      <c r="K88" s="10">
        <f t="shared" si="71"/>
        <v>741.26459999999997</v>
      </c>
      <c r="L88" s="10">
        <f t="shared" si="72"/>
        <v>481.41540000000009</v>
      </c>
      <c r="M88" s="11">
        <v>108682.20743538719</v>
      </c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</row>
    <row r="89" spans="1:31" ht="15.5" hidden="1" thickBot="1" x14ac:dyDescent="0.45">
      <c r="A89" s="25" t="s">
        <v>13</v>
      </c>
      <c r="B89" s="9">
        <v>5000</v>
      </c>
      <c r="C89" s="10">
        <v>595.99127299999998</v>
      </c>
      <c r="D89" s="10">
        <f>B89-C89</f>
        <v>4404.0087270000004</v>
      </c>
      <c r="E89" s="11">
        <v>112041.18080704719</v>
      </c>
      <c r="F89" s="17">
        <f t="shared" ref="F89:I89" si="76">SUM(F417:F428)</f>
        <v>0</v>
      </c>
      <c r="G89" s="18">
        <f t="shared" si="76"/>
        <v>0</v>
      </c>
      <c r="H89" s="18">
        <f t="shared" si="76"/>
        <v>0</v>
      </c>
      <c r="I89" s="19">
        <f t="shared" si="76"/>
        <v>0</v>
      </c>
      <c r="J89" s="9">
        <f t="shared" si="71"/>
        <v>5000</v>
      </c>
      <c r="K89" s="10">
        <f t="shared" si="71"/>
        <v>595.99127299999998</v>
      </c>
      <c r="L89" s="10">
        <f t="shared" si="72"/>
        <v>4404.0087270000004</v>
      </c>
      <c r="M89" s="11">
        <v>113086.21616238719</v>
      </c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</row>
    <row r="90" spans="1:31" ht="15.5" hidden="1" thickBot="1" x14ac:dyDescent="0.45">
      <c r="A90" s="25" t="s">
        <v>14</v>
      </c>
      <c r="B90" s="9">
        <v>0</v>
      </c>
      <c r="C90" s="10">
        <v>0</v>
      </c>
      <c r="D90" s="10">
        <f>B90-C90</f>
        <v>0</v>
      </c>
      <c r="E90" s="11">
        <v>112041.18080704719</v>
      </c>
      <c r="F90" s="17">
        <f t="shared" ref="F90:I90" si="77">SUM(F418:F429)</f>
        <v>0</v>
      </c>
      <c r="G90" s="18">
        <f t="shared" si="77"/>
        <v>0</v>
      </c>
      <c r="H90" s="18">
        <f t="shared" si="77"/>
        <v>0</v>
      </c>
      <c r="I90" s="19">
        <f t="shared" si="77"/>
        <v>0</v>
      </c>
      <c r="J90" s="9">
        <f t="shared" si="71"/>
        <v>0</v>
      </c>
      <c r="K90" s="10">
        <f t="shared" si="71"/>
        <v>0</v>
      </c>
      <c r="L90" s="10">
        <f t="shared" si="72"/>
        <v>0</v>
      </c>
      <c r="M90" s="11">
        <v>113086.21616238719</v>
      </c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</row>
    <row r="91" spans="1:31" ht="15.5" hidden="1" thickBot="1" x14ac:dyDescent="0.45">
      <c r="A91" s="25" t="s">
        <v>15</v>
      </c>
      <c r="B91" s="9">
        <v>1227.6859999999999</v>
      </c>
      <c r="C91" s="10">
        <v>7454.8020280000001</v>
      </c>
      <c r="D91" s="10">
        <f>B91-C91</f>
        <v>-6227.1160280000004</v>
      </c>
      <c r="E91" s="11">
        <v>105814.0647790472</v>
      </c>
      <c r="F91" s="17">
        <f t="shared" ref="F91:I91" si="78">SUM(F419:F430)</f>
        <v>0</v>
      </c>
      <c r="G91" s="18">
        <f t="shared" si="78"/>
        <v>0</v>
      </c>
      <c r="H91" s="18">
        <f t="shared" si="78"/>
        <v>0</v>
      </c>
      <c r="I91" s="19">
        <f t="shared" si="78"/>
        <v>0</v>
      </c>
      <c r="J91" s="9">
        <f t="shared" si="71"/>
        <v>1227.6859999999999</v>
      </c>
      <c r="K91" s="10">
        <f t="shared" si="71"/>
        <v>7454.8020280000001</v>
      </c>
      <c r="L91" s="10">
        <f t="shared" ref="L91:L96" si="79">J91-K91</f>
        <v>-6227.1160280000004</v>
      </c>
      <c r="M91" s="11">
        <v>106859.10013438719</v>
      </c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</row>
    <row r="92" spans="1:31" ht="15.5" hidden="1" thickBot="1" x14ac:dyDescent="0.45">
      <c r="A92" s="25" t="s">
        <v>1</v>
      </c>
      <c r="B92" s="26">
        <v>0</v>
      </c>
      <c r="C92" s="27">
        <v>0</v>
      </c>
      <c r="D92" s="10">
        <v>0</v>
      </c>
      <c r="E92" s="11">
        <v>105814.0647790472</v>
      </c>
      <c r="F92" s="17">
        <f t="shared" ref="F92:I92" si="80">SUM(F420:F431)</f>
        <v>0</v>
      </c>
      <c r="G92" s="18">
        <f t="shared" si="80"/>
        <v>0</v>
      </c>
      <c r="H92" s="18">
        <f t="shared" si="80"/>
        <v>0</v>
      </c>
      <c r="I92" s="19">
        <f t="shared" si="80"/>
        <v>0</v>
      </c>
      <c r="J92" s="9">
        <f t="shared" si="71"/>
        <v>0</v>
      </c>
      <c r="K92" s="10">
        <f t="shared" si="71"/>
        <v>0</v>
      </c>
      <c r="L92" s="10">
        <f t="shared" si="79"/>
        <v>0</v>
      </c>
      <c r="M92" s="11">
        <v>106859.10013438719</v>
      </c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</row>
    <row r="93" spans="1:31" ht="15.5" hidden="1" thickBot="1" x14ac:dyDescent="0.45">
      <c r="A93" s="25" t="s">
        <v>2</v>
      </c>
      <c r="B93" s="9">
        <v>550</v>
      </c>
      <c r="C93" s="27">
        <v>1286.3121000000001</v>
      </c>
      <c r="D93" s="10">
        <f>B93-C93</f>
        <v>-736.3121000000001</v>
      </c>
      <c r="E93" s="11">
        <v>105077.75267904719</v>
      </c>
      <c r="F93" s="17">
        <f t="shared" ref="F93:I93" si="81">SUM(F421:F432)</f>
        <v>0</v>
      </c>
      <c r="G93" s="18">
        <f t="shared" si="81"/>
        <v>0</v>
      </c>
      <c r="H93" s="18">
        <f t="shared" si="81"/>
        <v>0</v>
      </c>
      <c r="I93" s="19">
        <f t="shared" si="81"/>
        <v>0</v>
      </c>
      <c r="J93" s="9">
        <f t="shared" si="71"/>
        <v>550</v>
      </c>
      <c r="K93" s="10">
        <f t="shared" si="71"/>
        <v>1286.3121000000001</v>
      </c>
      <c r="L93" s="10">
        <f t="shared" si="79"/>
        <v>-736.3121000000001</v>
      </c>
      <c r="M93" s="11">
        <v>106122.78803438719</v>
      </c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</row>
    <row r="94" spans="1:31" ht="15.5" hidden="1" thickBot="1" x14ac:dyDescent="0.45">
      <c r="A94" s="25" t="s">
        <v>16</v>
      </c>
      <c r="B94" s="9">
        <v>550</v>
      </c>
      <c r="C94" s="10">
        <v>0</v>
      </c>
      <c r="D94" s="10">
        <f>B94-C94</f>
        <v>550</v>
      </c>
      <c r="E94" s="11">
        <v>105627.75267904719</v>
      </c>
      <c r="F94" s="17">
        <f t="shared" ref="F94:I94" si="82">SUM(F422:F433)</f>
        <v>0</v>
      </c>
      <c r="G94" s="18">
        <f t="shared" si="82"/>
        <v>0</v>
      </c>
      <c r="H94" s="18">
        <f t="shared" si="82"/>
        <v>0</v>
      </c>
      <c r="I94" s="19">
        <f t="shared" si="82"/>
        <v>0</v>
      </c>
      <c r="J94" s="9">
        <f t="shared" ref="J94:K96" si="83">F94+B94</f>
        <v>550</v>
      </c>
      <c r="K94" s="10">
        <f t="shared" si="83"/>
        <v>0</v>
      </c>
      <c r="L94" s="10">
        <f t="shared" si="79"/>
        <v>550</v>
      </c>
      <c r="M94" s="11">
        <v>106576.8598932872</v>
      </c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</row>
    <row r="95" spans="1:31" ht="15.5" hidden="1" thickBot="1" x14ac:dyDescent="0.45">
      <c r="A95" s="25" t="s">
        <v>3</v>
      </c>
      <c r="B95" s="9">
        <v>0</v>
      </c>
      <c r="C95" s="10">
        <v>2.9576690000000001</v>
      </c>
      <c r="D95" s="10">
        <f>B95-C95</f>
        <v>-2.9576690000000001</v>
      </c>
      <c r="E95" s="11">
        <v>105624.79501004719</v>
      </c>
      <c r="F95" s="17">
        <f t="shared" ref="F95:I95" si="84">SUM(F423:F434)</f>
        <v>0</v>
      </c>
      <c r="G95" s="18">
        <f t="shared" si="84"/>
        <v>0</v>
      </c>
      <c r="H95" s="18">
        <f t="shared" si="84"/>
        <v>0</v>
      </c>
      <c r="I95" s="19">
        <f t="shared" si="84"/>
        <v>0</v>
      </c>
      <c r="J95" s="9">
        <f t="shared" si="83"/>
        <v>0</v>
      </c>
      <c r="K95" s="10">
        <f t="shared" si="83"/>
        <v>2.9576690000000001</v>
      </c>
      <c r="L95" s="10">
        <f t="shared" si="79"/>
        <v>-2.9576690000000001</v>
      </c>
      <c r="M95" s="11">
        <v>106572.44876760384</v>
      </c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</row>
    <row r="96" spans="1:31" ht="15.5" hidden="1" thickBot="1" x14ac:dyDescent="0.45">
      <c r="A96" s="25" t="s">
        <v>17</v>
      </c>
      <c r="B96" s="9">
        <v>660</v>
      </c>
      <c r="C96" s="10">
        <v>0</v>
      </c>
      <c r="D96" s="10">
        <f>B96-C96</f>
        <v>660</v>
      </c>
      <c r="E96" s="11">
        <v>106284.79501004719</v>
      </c>
      <c r="F96" s="17">
        <f t="shared" ref="F96:I96" si="85">SUM(F424:F435)</f>
        <v>0</v>
      </c>
      <c r="G96" s="18">
        <f t="shared" si="85"/>
        <v>0</v>
      </c>
      <c r="H96" s="18">
        <f t="shared" si="85"/>
        <v>0</v>
      </c>
      <c r="I96" s="19">
        <f t="shared" si="85"/>
        <v>0</v>
      </c>
      <c r="J96" s="9">
        <f t="shared" si="83"/>
        <v>660</v>
      </c>
      <c r="K96" s="10">
        <f t="shared" si="83"/>
        <v>0</v>
      </c>
      <c r="L96" s="10">
        <f t="shared" si="79"/>
        <v>660</v>
      </c>
      <c r="M96" s="11">
        <v>107232.44876760384</v>
      </c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</row>
    <row r="97" spans="1:31" ht="18" hidden="1" customHeight="1" thickBot="1" x14ac:dyDescent="0.45">
      <c r="A97" s="21">
        <v>2004</v>
      </c>
      <c r="B97" s="22"/>
      <c r="C97" s="23"/>
      <c r="D97" s="23"/>
      <c r="E97" s="24"/>
      <c r="F97" s="17">
        <f t="shared" ref="F97:I97" si="86">SUM(F425:F436)</f>
        <v>0</v>
      </c>
      <c r="G97" s="18">
        <f t="shared" si="86"/>
        <v>0</v>
      </c>
      <c r="H97" s="18">
        <f t="shared" si="86"/>
        <v>0</v>
      </c>
      <c r="I97" s="19">
        <f t="shared" si="86"/>
        <v>0</v>
      </c>
      <c r="J97" s="22"/>
      <c r="K97" s="23"/>
      <c r="L97" s="23"/>
      <c r="M97" s="24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</row>
    <row r="98" spans="1:31" ht="15.5" hidden="1" thickBot="1" x14ac:dyDescent="0.45">
      <c r="A98" s="25" t="s">
        <v>10</v>
      </c>
      <c r="B98" s="9">
        <v>3000</v>
      </c>
      <c r="C98" s="10">
        <v>1485.3638059899999</v>
      </c>
      <c r="D98" s="10">
        <f t="shared" ref="D98:D109" si="87">B98-C98</f>
        <v>1514.6361940100001</v>
      </c>
      <c r="E98" s="11">
        <v>107799.43120405721</v>
      </c>
      <c r="F98" s="17">
        <f t="shared" ref="F98:I98" si="88">SUM(F426:F437)</f>
        <v>0</v>
      </c>
      <c r="G98" s="18">
        <f t="shared" si="88"/>
        <v>0</v>
      </c>
      <c r="H98" s="18">
        <f t="shared" si="88"/>
        <v>0</v>
      </c>
      <c r="I98" s="19">
        <f t="shared" si="88"/>
        <v>0</v>
      </c>
      <c r="J98" s="9">
        <f t="shared" ref="J98:K102" si="89">F98+B98</f>
        <v>3000</v>
      </c>
      <c r="K98" s="10">
        <f t="shared" si="89"/>
        <v>1485.3638059899999</v>
      </c>
      <c r="L98" s="10">
        <f t="shared" ref="L98:L104" si="90">J98-K98</f>
        <v>1514.6361940100001</v>
      </c>
      <c r="M98" s="11">
        <v>108696.21397769384</v>
      </c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</row>
    <row r="99" spans="1:31" ht="15.5" hidden="1" thickBot="1" x14ac:dyDescent="0.45">
      <c r="A99" s="25" t="s">
        <v>11</v>
      </c>
      <c r="B99" s="9">
        <v>1100</v>
      </c>
      <c r="C99" s="10">
        <v>741.26459999999997</v>
      </c>
      <c r="D99" s="10">
        <f t="shared" si="87"/>
        <v>358.73540000000003</v>
      </c>
      <c r="E99" s="11">
        <v>108158.1666040572</v>
      </c>
      <c r="F99" s="17">
        <f t="shared" ref="F99:I99" si="91">SUM(F427:F438)</f>
        <v>0</v>
      </c>
      <c r="G99" s="18">
        <f t="shared" si="91"/>
        <v>0</v>
      </c>
      <c r="H99" s="18">
        <f t="shared" si="91"/>
        <v>0</v>
      </c>
      <c r="I99" s="19">
        <f t="shared" si="91"/>
        <v>0</v>
      </c>
      <c r="J99" s="9">
        <f t="shared" si="89"/>
        <v>1100</v>
      </c>
      <c r="K99" s="10">
        <f t="shared" si="89"/>
        <v>741.26459999999997</v>
      </c>
      <c r="L99" s="10">
        <f t="shared" si="90"/>
        <v>358.73540000000003</v>
      </c>
      <c r="M99" s="11">
        <v>109054.94937769385</v>
      </c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</row>
    <row r="100" spans="1:31" ht="15.5" hidden="1" thickBot="1" x14ac:dyDescent="0.45">
      <c r="A100" s="25" t="s">
        <v>12</v>
      </c>
      <c r="B100" s="9">
        <v>1320</v>
      </c>
      <c r="C100" s="10">
        <v>0</v>
      </c>
      <c r="D100" s="10">
        <f t="shared" si="87"/>
        <v>1320</v>
      </c>
      <c r="E100" s="11">
        <v>109478.1666040572</v>
      </c>
      <c r="F100" s="17">
        <f t="shared" ref="F100:I100" si="92">SUM(F428:F439)</f>
        <v>0</v>
      </c>
      <c r="G100" s="18">
        <f t="shared" si="92"/>
        <v>0</v>
      </c>
      <c r="H100" s="18">
        <f t="shared" si="92"/>
        <v>0</v>
      </c>
      <c r="I100" s="19">
        <f t="shared" si="92"/>
        <v>0</v>
      </c>
      <c r="J100" s="9">
        <f t="shared" si="89"/>
        <v>1320</v>
      </c>
      <c r="K100" s="10">
        <f t="shared" si="89"/>
        <v>0</v>
      </c>
      <c r="L100" s="10">
        <f t="shared" si="90"/>
        <v>1320</v>
      </c>
      <c r="M100" s="11">
        <v>110374.94937769385</v>
      </c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</row>
    <row r="101" spans="1:31" ht="15.5" hidden="1" thickBot="1" x14ac:dyDescent="0.45">
      <c r="A101" s="25" t="s">
        <v>0</v>
      </c>
      <c r="B101" s="9">
        <v>1793.693</v>
      </c>
      <c r="C101" s="10">
        <v>0</v>
      </c>
      <c r="D101" s="10">
        <f t="shared" si="87"/>
        <v>1793.693</v>
      </c>
      <c r="E101" s="11">
        <v>111276.8596040572</v>
      </c>
      <c r="F101" s="17">
        <f t="shared" ref="F101:I101" si="93">SUM(F429:F440)</f>
        <v>0</v>
      </c>
      <c r="G101" s="18">
        <f t="shared" si="93"/>
        <v>0</v>
      </c>
      <c r="H101" s="18">
        <f t="shared" si="93"/>
        <v>0</v>
      </c>
      <c r="I101" s="19">
        <f t="shared" si="93"/>
        <v>0</v>
      </c>
      <c r="J101" s="9">
        <f t="shared" si="89"/>
        <v>1793.693</v>
      </c>
      <c r="K101" s="10">
        <f t="shared" si="89"/>
        <v>0</v>
      </c>
      <c r="L101" s="10">
        <f t="shared" si="90"/>
        <v>1793.693</v>
      </c>
      <c r="M101" s="11">
        <v>112173.64237769385</v>
      </c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</row>
    <row r="102" spans="1:31" ht="15.5" hidden="1" thickBot="1" x14ac:dyDescent="0.45">
      <c r="A102" s="25" t="s">
        <v>13</v>
      </c>
      <c r="B102" s="9">
        <v>1435.6790000000001</v>
      </c>
      <c r="C102" s="10">
        <v>192.57550000000001</v>
      </c>
      <c r="D102" s="10">
        <f t="shared" si="87"/>
        <v>1243.1035000000002</v>
      </c>
      <c r="E102" s="11">
        <v>112519.95559351239</v>
      </c>
      <c r="F102" s="17">
        <f t="shared" ref="F102:I102" si="94">SUM(F430:F441)</f>
        <v>0</v>
      </c>
      <c r="G102" s="18">
        <f t="shared" si="94"/>
        <v>0</v>
      </c>
      <c r="H102" s="18">
        <f t="shared" si="94"/>
        <v>0</v>
      </c>
      <c r="I102" s="19">
        <f t="shared" si="94"/>
        <v>0</v>
      </c>
      <c r="J102" s="9">
        <f t="shared" si="89"/>
        <v>1435.6790000000001</v>
      </c>
      <c r="K102" s="10">
        <f t="shared" ref="K102:K107" si="95">G102+C102</f>
        <v>192.57550000000001</v>
      </c>
      <c r="L102" s="10">
        <f t="shared" si="90"/>
        <v>1243.1035000000002</v>
      </c>
      <c r="M102" s="11">
        <v>113344.06553297903</v>
      </c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</row>
    <row r="103" spans="1:31" ht="15.5" hidden="1" thickBot="1" x14ac:dyDescent="0.45">
      <c r="A103" s="25" t="s">
        <v>14</v>
      </c>
      <c r="B103" s="9">
        <v>1170.856</v>
      </c>
      <c r="C103" s="10">
        <v>0</v>
      </c>
      <c r="D103" s="10">
        <f t="shared" si="87"/>
        <v>1170.856</v>
      </c>
      <c r="E103" s="11">
        <v>113690.81159351239</v>
      </c>
      <c r="F103" s="17">
        <f t="shared" ref="F103:I103" si="96">SUM(F431:F442)</f>
        <v>0</v>
      </c>
      <c r="G103" s="18">
        <f t="shared" si="96"/>
        <v>0</v>
      </c>
      <c r="H103" s="18">
        <f t="shared" si="96"/>
        <v>0</v>
      </c>
      <c r="I103" s="19">
        <f t="shared" si="96"/>
        <v>0</v>
      </c>
      <c r="J103" s="9">
        <f t="shared" ref="J103:J108" si="97">F103+B103</f>
        <v>1170.856</v>
      </c>
      <c r="K103" s="10">
        <f t="shared" si="95"/>
        <v>0</v>
      </c>
      <c r="L103" s="10">
        <f t="shared" si="90"/>
        <v>1170.856</v>
      </c>
      <c r="M103" s="11">
        <v>114514.92153297903</v>
      </c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</row>
    <row r="104" spans="1:31" ht="15.5" hidden="1" thickBot="1" x14ac:dyDescent="0.45">
      <c r="A104" s="25" t="s">
        <v>15</v>
      </c>
      <c r="B104" s="9">
        <v>1100</v>
      </c>
      <c r="C104" s="10">
        <v>886.02888566237652</v>
      </c>
      <c r="D104" s="10">
        <f t="shared" si="87"/>
        <v>213.97111433762348</v>
      </c>
      <c r="E104" s="11">
        <v>113904.78270785001</v>
      </c>
      <c r="F104" s="17">
        <f t="shared" ref="F104:I104" si="98">SUM(F432:F443)</f>
        <v>0</v>
      </c>
      <c r="G104" s="18">
        <f t="shared" si="98"/>
        <v>0</v>
      </c>
      <c r="H104" s="18">
        <f t="shared" si="98"/>
        <v>0</v>
      </c>
      <c r="I104" s="19">
        <f t="shared" si="98"/>
        <v>0</v>
      </c>
      <c r="J104" s="9">
        <f t="shared" si="97"/>
        <v>1100</v>
      </c>
      <c r="K104" s="10">
        <f t="shared" si="95"/>
        <v>886.02888566237652</v>
      </c>
      <c r="L104" s="10">
        <f t="shared" si="90"/>
        <v>213.97111433762348</v>
      </c>
      <c r="M104" s="11">
        <v>114728.89264731665</v>
      </c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</row>
    <row r="105" spans="1:31" ht="15.5" hidden="1" thickBot="1" x14ac:dyDescent="0.45">
      <c r="A105" s="25" t="s">
        <v>1</v>
      </c>
      <c r="B105" s="26">
        <v>0</v>
      </c>
      <c r="C105" s="27">
        <v>0</v>
      </c>
      <c r="D105" s="10">
        <f t="shared" si="87"/>
        <v>0</v>
      </c>
      <c r="E105" s="11">
        <v>113904.78270785001</v>
      </c>
      <c r="F105" s="17">
        <f t="shared" ref="F105:I105" si="99">SUM(F433:F444)</f>
        <v>0</v>
      </c>
      <c r="G105" s="18">
        <f t="shared" si="99"/>
        <v>0</v>
      </c>
      <c r="H105" s="18">
        <f t="shared" si="99"/>
        <v>0</v>
      </c>
      <c r="I105" s="19">
        <f t="shared" si="99"/>
        <v>0</v>
      </c>
      <c r="J105" s="9">
        <f t="shared" si="97"/>
        <v>0</v>
      </c>
      <c r="K105" s="10">
        <f t="shared" si="95"/>
        <v>0</v>
      </c>
      <c r="L105" s="10">
        <f>J105-K105</f>
        <v>0</v>
      </c>
      <c r="M105" s="11">
        <v>114728.89264731665</v>
      </c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</row>
    <row r="106" spans="1:31" ht="15.5" hidden="1" thickBot="1" x14ac:dyDescent="0.45">
      <c r="A106" s="25" t="s">
        <v>2</v>
      </c>
      <c r="B106" s="9">
        <v>1320</v>
      </c>
      <c r="C106" s="27">
        <v>165.25157999999999</v>
      </c>
      <c r="D106" s="10">
        <f t="shared" si="87"/>
        <v>1154.7484199999999</v>
      </c>
      <c r="E106" s="11">
        <v>115059.53112785</v>
      </c>
      <c r="F106" s="17">
        <f t="shared" ref="F106:I106" si="100">SUM(F434:F445)</f>
        <v>0</v>
      </c>
      <c r="G106" s="18">
        <f t="shared" si="100"/>
        <v>0</v>
      </c>
      <c r="H106" s="18">
        <f t="shared" si="100"/>
        <v>0</v>
      </c>
      <c r="I106" s="19">
        <f t="shared" si="100"/>
        <v>0</v>
      </c>
      <c r="J106" s="9">
        <f t="shared" si="97"/>
        <v>1320</v>
      </c>
      <c r="K106" s="10">
        <f t="shared" si="95"/>
        <v>165.25157999999999</v>
      </c>
      <c r="L106" s="10">
        <f>J106-K106</f>
        <v>1154.7484199999999</v>
      </c>
      <c r="M106" s="11">
        <v>115883.64106731665</v>
      </c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</row>
    <row r="107" spans="1:31" ht="15.5" hidden="1" thickBot="1" x14ac:dyDescent="0.45">
      <c r="A107" s="25" t="s">
        <v>16</v>
      </c>
      <c r="B107" s="9">
        <v>851.66099999999994</v>
      </c>
      <c r="C107" s="10">
        <v>8212.4709640000001</v>
      </c>
      <c r="D107" s="10">
        <f t="shared" si="87"/>
        <v>-7360.809964</v>
      </c>
      <c r="E107" s="11">
        <v>107698.72116385</v>
      </c>
      <c r="F107" s="17">
        <f t="shared" ref="F107:I107" si="101">SUM(F435:F446)</f>
        <v>0</v>
      </c>
      <c r="G107" s="18">
        <f t="shared" si="101"/>
        <v>0</v>
      </c>
      <c r="H107" s="18">
        <f t="shared" si="101"/>
        <v>0</v>
      </c>
      <c r="I107" s="19">
        <f t="shared" si="101"/>
        <v>0</v>
      </c>
      <c r="J107" s="9">
        <f t="shared" si="97"/>
        <v>851.66099999999994</v>
      </c>
      <c r="K107" s="10">
        <f t="shared" si="95"/>
        <v>8212.4709640000001</v>
      </c>
      <c r="L107" s="10">
        <f>J107-K107</f>
        <v>-7360.809964</v>
      </c>
      <c r="M107" s="11">
        <v>108522.83110331665</v>
      </c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</row>
    <row r="108" spans="1:31" ht="15.5" hidden="1" thickBot="1" x14ac:dyDescent="0.45">
      <c r="A108" s="25" t="s">
        <v>3</v>
      </c>
      <c r="B108" s="9">
        <v>0</v>
      </c>
      <c r="C108" s="10">
        <v>0</v>
      </c>
      <c r="D108" s="10">
        <f t="shared" si="87"/>
        <v>0</v>
      </c>
      <c r="E108" s="11">
        <v>107698.72116385</v>
      </c>
      <c r="F108" s="17">
        <f t="shared" ref="F108:I108" si="102">SUM(F436:F447)</f>
        <v>0</v>
      </c>
      <c r="G108" s="18">
        <f t="shared" si="102"/>
        <v>0</v>
      </c>
      <c r="H108" s="18">
        <f t="shared" si="102"/>
        <v>0</v>
      </c>
      <c r="I108" s="19">
        <f t="shared" si="102"/>
        <v>0</v>
      </c>
      <c r="J108" s="9">
        <f t="shared" si="97"/>
        <v>0</v>
      </c>
      <c r="K108" s="10">
        <f>G108+C108</f>
        <v>0</v>
      </c>
      <c r="L108" s="10">
        <f>J108-K108</f>
        <v>0</v>
      </c>
      <c r="M108" s="11">
        <v>108521.37764663328</v>
      </c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</row>
    <row r="109" spans="1:31" ht="15.5" hidden="1" thickBot="1" x14ac:dyDescent="0.45">
      <c r="A109" s="25" t="s">
        <v>17</v>
      </c>
      <c r="B109" s="9">
        <v>926.42100000000005</v>
      </c>
      <c r="C109" s="10">
        <v>0</v>
      </c>
      <c r="D109" s="10">
        <f t="shared" si="87"/>
        <v>926.42100000000005</v>
      </c>
      <c r="E109" s="11">
        <v>108625.14216385</v>
      </c>
      <c r="F109" s="17">
        <f t="shared" ref="F109:I109" si="103">SUM(F437:F448)</f>
        <v>0</v>
      </c>
      <c r="G109" s="18">
        <f t="shared" si="103"/>
        <v>0</v>
      </c>
      <c r="H109" s="18">
        <f t="shared" si="103"/>
        <v>0</v>
      </c>
      <c r="I109" s="19">
        <f t="shared" si="103"/>
        <v>0</v>
      </c>
      <c r="J109" s="9">
        <f>F109+B109</f>
        <v>926.42100000000005</v>
      </c>
      <c r="K109" s="10">
        <f>G109+C109</f>
        <v>0</v>
      </c>
      <c r="L109" s="10">
        <f>J109-K109</f>
        <v>926.42100000000005</v>
      </c>
      <c r="M109" s="11">
        <v>109447.79864663328</v>
      </c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</row>
    <row r="110" spans="1:31" ht="18" hidden="1" customHeight="1" thickBot="1" x14ac:dyDescent="0.45">
      <c r="A110" s="21">
        <v>2005</v>
      </c>
      <c r="B110" s="22"/>
      <c r="C110" s="23"/>
      <c r="D110" s="23"/>
      <c r="E110" s="24"/>
      <c r="F110" s="17">
        <f t="shared" ref="F110:I110" si="104">SUM(F438:F449)</f>
        <v>0</v>
      </c>
      <c r="G110" s="18">
        <f t="shared" si="104"/>
        <v>0</v>
      </c>
      <c r="H110" s="18">
        <f t="shared" si="104"/>
        <v>0</v>
      </c>
      <c r="I110" s="19">
        <f t="shared" si="104"/>
        <v>0</v>
      </c>
      <c r="J110" s="22"/>
      <c r="K110" s="23"/>
      <c r="L110" s="23"/>
      <c r="M110" s="24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</row>
    <row r="111" spans="1:31" ht="15.5" hidden="1" thickBot="1" x14ac:dyDescent="0.45">
      <c r="A111" s="25" t="s">
        <v>10</v>
      </c>
      <c r="B111" s="9">
        <v>4000</v>
      </c>
      <c r="C111" s="10">
        <v>773.31339300000002</v>
      </c>
      <c r="D111" s="10">
        <f t="shared" ref="D111:D116" si="105">B111-C111</f>
        <v>3226.6866070000001</v>
      </c>
      <c r="E111" s="11">
        <v>111851.82877085</v>
      </c>
      <c r="F111" s="17">
        <f t="shared" ref="F111:I111" si="106">SUM(F439:F450)</f>
        <v>0</v>
      </c>
      <c r="G111" s="18">
        <f t="shared" si="106"/>
        <v>0</v>
      </c>
      <c r="H111" s="18">
        <f t="shared" si="106"/>
        <v>0</v>
      </c>
      <c r="I111" s="19">
        <f t="shared" si="106"/>
        <v>0</v>
      </c>
      <c r="J111" s="9">
        <f t="shared" ref="J111:K114" si="107">F111+B111</f>
        <v>4000</v>
      </c>
      <c r="K111" s="10">
        <f t="shared" si="107"/>
        <v>773.31339300000002</v>
      </c>
      <c r="L111" s="10">
        <f t="shared" ref="L111:L116" si="108">J111-K111</f>
        <v>3226.6866070000001</v>
      </c>
      <c r="M111" s="11">
        <v>112674.48525363329</v>
      </c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</row>
    <row r="112" spans="1:31" ht="15.5" hidden="1" thickBot="1" x14ac:dyDescent="0.45">
      <c r="A112" s="25" t="s">
        <v>11</v>
      </c>
      <c r="B112" s="9">
        <v>1249.8</v>
      </c>
      <c r="C112" s="10">
        <v>0</v>
      </c>
      <c r="D112" s="10">
        <f t="shared" si="105"/>
        <v>1249.8</v>
      </c>
      <c r="E112" s="11">
        <v>113101.62877085</v>
      </c>
      <c r="F112" s="17">
        <f t="shared" ref="F112:I112" si="109">SUM(F440:F451)</f>
        <v>0</v>
      </c>
      <c r="G112" s="18">
        <f t="shared" si="109"/>
        <v>0</v>
      </c>
      <c r="H112" s="18">
        <f t="shared" si="109"/>
        <v>0</v>
      </c>
      <c r="I112" s="19">
        <f t="shared" si="109"/>
        <v>0</v>
      </c>
      <c r="J112" s="9">
        <f t="shared" si="107"/>
        <v>1249.8</v>
      </c>
      <c r="K112" s="10">
        <f t="shared" si="107"/>
        <v>0</v>
      </c>
      <c r="L112" s="10">
        <f t="shared" si="108"/>
        <v>1249.8</v>
      </c>
      <c r="M112" s="11">
        <v>113924.28525363328</v>
      </c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</row>
    <row r="113" spans="1:31" ht="15.5" hidden="1" thickBot="1" x14ac:dyDescent="0.45">
      <c r="A113" s="25" t="s">
        <v>12</v>
      </c>
      <c r="B113" s="9">
        <v>1650</v>
      </c>
      <c r="C113" s="10">
        <v>0</v>
      </c>
      <c r="D113" s="10">
        <f t="shared" si="105"/>
        <v>1650</v>
      </c>
      <c r="E113" s="11">
        <v>114751.62877085</v>
      </c>
      <c r="F113" s="17">
        <f t="shared" ref="F113:I113" si="110">SUM(F441:F452)</f>
        <v>0</v>
      </c>
      <c r="G113" s="18">
        <f t="shared" si="110"/>
        <v>0</v>
      </c>
      <c r="H113" s="18">
        <f t="shared" si="110"/>
        <v>0</v>
      </c>
      <c r="I113" s="19">
        <f t="shared" si="110"/>
        <v>0</v>
      </c>
      <c r="J113" s="9">
        <f t="shared" si="107"/>
        <v>1650</v>
      </c>
      <c r="K113" s="10">
        <f t="shared" si="107"/>
        <v>0</v>
      </c>
      <c r="L113" s="10">
        <f t="shared" si="108"/>
        <v>1650</v>
      </c>
      <c r="M113" s="11">
        <v>115574.28525363328</v>
      </c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</row>
    <row r="114" spans="1:31" ht="15.5" hidden="1" thickBot="1" x14ac:dyDescent="0.45">
      <c r="A114" s="25" t="s">
        <v>0</v>
      </c>
      <c r="B114" s="9">
        <v>787.93399999999997</v>
      </c>
      <c r="C114" s="10">
        <v>0</v>
      </c>
      <c r="D114" s="10">
        <f t="shared" si="105"/>
        <v>787.93399999999997</v>
      </c>
      <c r="E114" s="11">
        <v>115539.56277085001</v>
      </c>
      <c r="F114" s="17">
        <f t="shared" ref="F114:I114" si="111">SUM(F442:F453)</f>
        <v>0</v>
      </c>
      <c r="G114" s="18">
        <f t="shared" si="111"/>
        <v>0</v>
      </c>
      <c r="H114" s="18">
        <f t="shared" si="111"/>
        <v>0</v>
      </c>
      <c r="I114" s="19">
        <f t="shared" si="111"/>
        <v>0</v>
      </c>
      <c r="J114" s="9">
        <f t="shared" si="107"/>
        <v>787.93399999999997</v>
      </c>
      <c r="K114" s="10">
        <f t="shared" si="107"/>
        <v>0</v>
      </c>
      <c r="L114" s="10">
        <f t="shared" si="108"/>
        <v>787.93399999999997</v>
      </c>
      <c r="M114" s="11">
        <v>116362.21925363329</v>
      </c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</row>
    <row r="115" spans="1:31" ht="15.5" hidden="1" thickBot="1" x14ac:dyDescent="0.45">
      <c r="A115" s="25" t="s">
        <v>13</v>
      </c>
      <c r="B115" s="9">
        <v>5000</v>
      </c>
      <c r="C115" s="10">
        <v>741.26459999999997</v>
      </c>
      <c r="D115" s="10">
        <f t="shared" si="105"/>
        <v>4258.7353999999996</v>
      </c>
      <c r="E115" s="11">
        <v>119798.29817085</v>
      </c>
      <c r="F115" s="17">
        <f t="shared" ref="F115:I115" si="112">SUM(F443:F454)</f>
        <v>0</v>
      </c>
      <c r="G115" s="18">
        <f t="shared" si="112"/>
        <v>0</v>
      </c>
      <c r="H115" s="18">
        <f t="shared" si="112"/>
        <v>0</v>
      </c>
      <c r="I115" s="19">
        <f t="shared" si="112"/>
        <v>0</v>
      </c>
      <c r="J115" s="9">
        <f>F115+B115</f>
        <v>5000</v>
      </c>
      <c r="K115" s="10">
        <f>G115+C115</f>
        <v>741.26459999999997</v>
      </c>
      <c r="L115" s="10">
        <f t="shared" si="108"/>
        <v>4258.7353999999996</v>
      </c>
      <c r="M115" s="11">
        <v>120620.95465363329</v>
      </c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</row>
    <row r="116" spans="1:31" ht="15.5" hidden="1" thickBot="1" x14ac:dyDescent="0.45">
      <c r="A116" s="25" t="s">
        <v>14</v>
      </c>
      <c r="B116" s="9">
        <v>968.31</v>
      </c>
      <c r="C116" s="10">
        <v>1503.0956590000001</v>
      </c>
      <c r="D116" s="10">
        <f t="shared" si="105"/>
        <v>-534.78565900000012</v>
      </c>
      <c r="E116" s="11">
        <v>119263.51251185</v>
      </c>
      <c r="F116" s="17">
        <f t="shared" ref="F116:I116" si="113">SUM(F444:F455)</f>
        <v>0</v>
      </c>
      <c r="G116" s="18">
        <f t="shared" si="113"/>
        <v>0</v>
      </c>
      <c r="H116" s="18">
        <f t="shared" si="113"/>
        <v>0</v>
      </c>
      <c r="I116" s="19">
        <f t="shared" si="113"/>
        <v>0</v>
      </c>
      <c r="J116" s="9">
        <f>F116+B116</f>
        <v>968.31</v>
      </c>
      <c r="K116" s="10">
        <f>G116+C116</f>
        <v>1503.0956590000001</v>
      </c>
      <c r="L116" s="10">
        <f t="shared" si="108"/>
        <v>-534.78565900000012</v>
      </c>
      <c r="M116" s="11">
        <v>120086.16899463329</v>
      </c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</row>
    <row r="117" spans="1:31" ht="15.5" hidden="1" thickBot="1" x14ac:dyDescent="0.45">
      <c r="A117" s="25" t="s">
        <v>15</v>
      </c>
      <c r="B117" s="9">
        <v>964.8</v>
      </c>
      <c r="C117" s="10">
        <v>0</v>
      </c>
      <c r="D117" s="10">
        <v>964.88</v>
      </c>
      <c r="E117" s="11">
        <v>120234.31251185</v>
      </c>
      <c r="F117" s="17">
        <f t="shared" ref="F117:I117" si="114">SUM(F445:F456)</f>
        <v>0</v>
      </c>
      <c r="G117" s="18">
        <f t="shared" si="114"/>
        <v>0</v>
      </c>
      <c r="H117" s="18">
        <f t="shared" si="114"/>
        <v>0</v>
      </c>
      <c r="I117" s="19">
        <f t="shared" si="114"/>
        <v>0</v>
      </c>
      <c r="J117" s="9">
        <v>964.88</v>
      </c>
      <c r="K117" s="10">
        <v>0</v>
      </c>
      <c r="L117" s="10">
        <v>964.88</v>
      </c>
      <c r="M117" s="11">
        <v>121056.96899463328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</row>
    <row r="118" spans="1:31" ht="15.5" hidden="1" thickBot="1" x14ac:dyDescent="0.45">
      <c r="A118" s="25" t="s">
        <v>1</v>
      </c>
      <c r="B118" s="26">
        <v>0</v>
      </c>
      <c r="C118" s="10">
        <v>0</v>
      </c>
      <c r="D118" s="10">
        <f>B118-C118</f>
        <v>0</v>
      </c>
      <c r="E118" s="11">
        <v>120234.31251185</v>
      </c>
      <c r="F118" s="17">
        <f t="shared" ref="F118:I118" si="115">SUM(F446:F457)</f>
        <v>0</v>
      </c>
      <c r="G118" s="18">
        <f t="shared" si="115"/>
        <v>0</v>
      </c>
      <c r="H118" s="18">
        <f t="shared" si="115"/>
        <v>0</v>
      </c>
      <c r="I118" s="19">
        <f t="shared" si="115"/>
        <v>0</v>
      </c>
      <c r="J118" s="9">
        <f t="shared" ref="J118:K120" si="116">F118+B118</f>
        <v>0</v>
      </c>
      <c r="K118" s="10">
        <f t="shared" si="116"/>
        <v>0</v>
      </c>
      <c r="L118" s="10">
        <f>J118-K118</f>
        <v>0</v>
      </c>
      <c r="M118" s="11">
        <v>120980.66251875329</v>
      </c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</row>
    <row r="119" spans="1:31" ht="15.5" hidden="1" thickBot="1" x14ac:dyDescent="0.45">
      <c r="A119" s="25" t="s">
        <v>2</v>
      </c>
      <c r="B119" s="9">
        <v>550</v>
      </c>
      <c r="C119" s="27">
        <v>0</v>
      </c>
      <c r="D119" s="10">
        <f>B119-C119</f>
        <v>550</v>
      </c>
      <c r="E119" s="11">
        <v>120784.31251185</v>
      </c>
      <c r="F119" s="17">
        <f t="shared" ref="F119:I119" si="117">SUM(F447:F458)</f>
        <v>0</v>
      </c>
      <c r="G119" s="18">
        <f t="shared" si="117"/>
        <v>0</v>
      </c>
      <c r="H119" s="18">
        <f t="shared" si="117"/>
        <v>0</v>
      </c>
      <c r="I119" s="19">
        <f t="shared" si="117"/>
        <v>0</v>
      </c>
      <c r="J119" s="9">
        <f t="shared" si="116"/>
        <v>550</v>
      </c>
      <c r="K119" s="10">
        <f t="shared" si="116"/>
        <v>0</v>
      </c>
      <c r="L119" s="10">
        <f>J119-K119</f>
        <v>550</v>
      </c>
      <c r="M119" s="11">
        <v>121530.66251875329</v>
      </c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</row>
    <row r="120" spans="1:31" ht="15.5" hidden="1" thickBot="1" x14ac:dyDescent="0.45">
      <c r="A120" s="25" t="s">
        <v>16</v>
      </c>
      <c r="B120" s="9">
        <v>604.38699999999994</v>
      </c>
      <c r="C120" s="10">
        <v>8826.8845529999999</v>
      </c>
      <c r="D120" s="10">
        <f>B120-C120</f>
        <v>-8222.4975529999992</v>
      </c>
      <c r="E120" s="11">
        <v>112561.81495885001</v>
      </c>
      <c r="F120" s="17">
        <f t="shared" ref="F120:I120" si="118">SUM(F448:F459)</f>
        <v>0</v>
      </c>
      <c r="G120" s="18">
        <f t="shared" si="118"/>
        <v>0</v>
      </c>
      <c r="H120" s="18">
        <f t="shared" si="118"/>
        <v>0</v>
      </c>
      <c r="I120" s="19">
        <f t="shared" si="118"/>
        <v>0</v>
      </c>
      <c r="J120" s="9">
        <f t="shared" si="116"/>
        <v>604.38699999999994</v>
      </c>
      <c r="K120" s="10">
        <f t="shared" si="116"/>
        <v>8826.8845529999999</v>
      </c>
      <c r="L120" s="10">
        <f>J120-K120</f>
        <v>-8222.4975529999992</v>
      </c>
      <c r="M120" s="11">
        <v>113308.1649657533</v>
      </c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</row>
    <row r="121" spans="1:31" ht="15.5" hidden="1" thickBot="1" x14ac:dyDescent="0.45">
      <c r="A121" s="25" t="s">
        <v>3</v>
      </c>
      <c r="B121" s="9">
        <v>0</v>
      </c>
      <c r="C121" s="10">
        <v>1119.1641999999999</v>
      </c>
      <c r="D121" s="10">
        <v>-1119.1641999999999</v>
      </c>
      <c r="E121" s="11">
        <v>111442.65075885001</v>
      </c>
      <c r="F121" s="17">
        <f t="shared" ref="F121:I121" si="119">SUM(F449:F460)</f>
        <v>0</v>
      </c>
      <c r="G121" s="18">
        <f t="shared" si="119"/>
        <v>0</v>
      </c>
      <c r="H121" s="18">
        <f t="shared" si="119"/>
        <v>0</v>
      </c>
      <c r="I121" s="19">
        <f t="shared" si="119"/>
        <v>0</v>
      </c>
      <c r="J121" s="9">
        <v>0</v>
      </c>
      <c r="K121" s="10">
        <v>1120.6176566832855</v>
      </c>
      <c r="L121" s="10">
        <v>-1120.6176566832855</v>
      </c>
      <c r="M121" s="11">
        <v>112187.54730907001</v>
      </c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</row>
    <row r="122" spans="1:31" ht="15.5" hidden="1" thickBot="1" x14ac:dyDescent="0.45">
      <c r="A122" s="25" t="s">
        <v>17</v>
      </c>
      <c r="B122" s="9">
        <v>550</v>
      </c>
      <c r="C122" s="10">
        <v>0</v>
      </c>
      <c r="D122" s="10">
        <f>B122-C122</f>
        <v>550</v>
      </c>
      <c r="E122" s="11">
        <v>111992.65075885001</v>
      </c>
      <c r="F122" s="17">
        <f t="shared" ref="F122:I122" si="120">SUM(F450:F461)</f>
        <v>0</v>
      </c>
      <c r="G122" s="18">
        <f t="shared" si="120"/>
        <v>0</v>
      </c>
      <c r="H122" s="18">
        <f t="shared" si="120"/>
        <v>0</v>
      </c>
      <c r="I122" s="19">
        <f t="shared" si="120"/>
        <v>0</v>
      </c>
      <c r="J122" s="9">
        <f>F122+B122</f>
        <v>550</v>
      </c>
      <c r="K122" s="10">
        <f>G122+C122</f>
        <v>0</v>
      </c>
      <c r="L122" s="10">
        <f>J122-K122</f>
        <v>550</v>
      </c>
      <c r="M122" s="11">
        <v>112737.54730907001</v>
      </c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</row>
    <row r="123" spans="1:31" ht="18" hidden="1" customHeight="1" thickBot="1" x14ac:dyDescent="0.45">
      <c r="A123" s="21">
        <v>2006</v>
      </c>
      <c r="B123" s="22"/>
      <c r="C123" s="23"/>
      <c r="D123" s="23"/>
      <c r="E123" s="24"/>
      <c r="F123" s="17">
        <f t="shared" ref="F123:I123" si="121">SUM(F451:F462)</f>
        <v>0</v>
      </c>
      <c r="G123" s="18">
        <f t="shared" si="121"/>
        <v>0</v>
      </c>
      <c r="H123" s="18">
        <f t="shared" si="121"/>
        <v>0</v>
      </c>
      <c r="I123" s="19">
        <f t="shared" si="121"/>
        <v>0</v>
      </c>
      <c r="J123" s="22"/>
      <c r="K123" s="23"/>
      <c r="L123" s="23"/>
      <c r="M123" s="24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</row>
    <row r="124" spans="1:31" ht="15.5" hidden="1" thickBot="1" x14ac:dyDescent="0.45">
      <c r="A124" s="25" t="s">
        <v>10</v>
      </c>
      <c r="B124" s="9">
        <v>4000</v>
      </c>
      <c r="C124" s="10">
        <v>0</v>
      </c>
      <c r="D124" s="10">
        <v>4000</v>
      </c>
      <c r="E124" s="11">
        <v>115992.65075885001</v>
      </c>
      <c r="F124" s="17">
        <f t="shared" ref="F124:I124" si="122">SUM(F452:F463)</f>
        <v>0</v>
      </c>
      <c r="G124" s="18">
        <f t="shared" si="122"/>
        <v>0</v>
      </c>
      <c r="H124" s="18">
        <f t="shared" si="122"/>
        <v>0</v>
      </c>
      <c r="I124" s="19">
        <f t="shared" si="122"/>
        <v>0</v>
      </c>
      <c r="J124" s="9">
        <v>4000</v>
      </c>
      <c r="K124" s="10">
        <v>0</v>
      </c>
      <c r="L124" s="10">
        <v>4000</v>
      </c>
      <c r="M124" s="11">
        <v>116737.54730907001</v>
      </c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</row>
    <row r="125" spans="1:31" ht="15.5" hidden="1" thickBot="1" x14ac:dyDescent="0.45">
      <c r="A125" s="25" t="s">
        <v>11</v>
      </c>
      <c r="B125" s="9">
        <v>1100</v>
      </c>
      <c r="C125" s="10">
        <v>605.26459999999997</v>
      </c>
      <c r="D125" s="10">
        <v>494.73540000000003</v>
      </c>
      <c r="E125" s="11">
        <v>116487.38615885</v>
      </c>
      <c r="F125" s="17">
        <f t="shared" ref="F125:I125" si="123">SUM(F453:F464)</f>
        <v>0</v>
      </c>
      <c r="G125" s="18">
        <f t="shared" si="123"/>
        <v>0</v>
      </c>
      <c r="H125" s="18">
        <f t="shared" si="123"/>
        <v>0</v>
      </c>
      <c r="I125" s="19">
        <f t="shared" si="123"/>
        <v>0</v>
      </c>
      <c r="J125" s="9">
        <v>1100</v>
      </c>
      <c r="K125" s="10">
        <v>605.26459999999997</v>
      </c>
      <c r="L125" s="10">
        <v>494.73540000000003</v>
      </c>
      <c r="M125" s="11">
        <v>117232.28270907</v>
      </c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</row>
    <row r="126" spans="1:31" ht="15.5" hidden="1" thickBot="1" x14ac:dyDescent="0.45">
      <c r="A126" s="25" t="s">
        <v>12</v>
      </c>
      <c r="B126" s="9">
        <v>1100</v>
      </c>
      <c r="C126" s="10">
        <v>0</v>
      </c>
      <c r="D126" s="10">
        <v>1100</v>
      </c>
      <c r="E126" s="11">
        <v>117587.38615885</v>
      </c>
      <c r="F126" s="17">
        <f t="shared" ref="F126:I126" si="124">SUM(F454:F465)</f>
        <v>0</v>
      </c>
      <c r="G126" s="18">
        <f t="shared" si="124"/>
        <v>0</v>
      </c>
      <c r="H126" s="18">
        <f t="shared" si="124"/>
        <v>0</v>
      </c>
      <c r="I126" s="19">
        <f t="shared" si="124"/>
        <v>0</v>
      </c>
      <c r="J126" s="9">
        <v>1100</v>
      </c>
      <c r="K126" s="10">
        <v>14.534566829999999</v>
      </c>
      <c r="L126" s="10">
        <v>1085.4654331700001</v>
      </c>
      <c r="M126" s="11">
        <v>118317.74814224</v>
      </c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</row>
    <row r="127" spans="1:31" ht="15.5" hidden="1" thickBot="1" x14ac:dyDescent="0.45">
      <c r="A127" s="25" t="s">
        <v>0</v>
      </c>
      <c r="B127" s="9">
        <v>5000</v>
      </c>
      <c r="C127" s="10">
        <v>0</v>
      </c>
      <c r="D127" s="10">
        <v>5000</v>
      </c>
      <c r="E127" s="11">
        <v>122587.38615885</v>
      </c>
      <c r="F127" s="17">
        <f t="shared" ref="F127:I127" si="125">SUM(F455:F466)</f>
        <v>0</v>
      </c>
      <c r="G127" s="18">
        <f t="shared" si="125"/>
        <v>0</v>
      </c>
      <c r="H127" s="18">
        <f t="shared" si="125"/>
        <v>0</v>
      </c>
      <c r="I127" s="19">
        <f t="shared" si="125"/>
        <v>0</v>
      </c>
      <c r="J127" s="9">
        <v>5000</v>
      </c>
      <c r="K127" s="10">
        <v>0</v>
      </c>
      <c r="L127" s="10">
        <v>5000</v>
      </c>
      <c r="M127" s="11">
        <v>123317.74814224</v>
      </c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</row>
    <row r="128" spans="1:31" ht="15.5" hidden="1" thickBot="1" x14ac:dyDescent="0.45">
      <c r="A128" s="25" t="s">
        <v>13</v>
      </c>
      <c r="B128" s="9">
        <v>1659</v>
      </c>
      <c r="C128" s="10">
        <v>882.66420000000005</v>
      </c>
      <c r="D128" s="10">
        <v>776.33579999999995</v>
      </c>
      <c r="E128" s="11">
        <v>123363.72195885</v>
      </c>
      <c r="F128" s="17">
        <f t="shared" ref="F128:I128" si="126">SUM(F456:F467)</f>
        <v>0</v>
      </c>
      <c r="G128" s="18">
        <f t="shared" si="126"/>
        <v>0</v>
      </c>
      <c r="H128" s="18">
        <f t="shared" si="126"/>
        <v>0</v>
      </c>
      <c r="I128" s="19">
        <f t="shared" si="126"/>
        <v>0</v>
      </c>
      <c r="J128" s="9">
        <v>1659</v>
      </c>
      <c r="K128" s="10">
        <v>882.66420000000005</v>
      </c>
      <c r="L128" s="10">
        <v>776.33579999999995</v>
      </c>
      <c r="M128" s="11">
        <v>124094.08394224</v>
      </c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</row>
    <row r="129" spans="1:31" ht="15.5" hidden="1" thickBot="1" x14ac:dyDescent="0.45">
      <c r="A129" s="25" t="s">
        <v>14</v>
      </c>
      <c r="B129" s="9">
        <v>1650</v>
      </c>
      <c r="C129" s="10">
        <v>0</v>
      </c>
      <c r="D129" s="10">
        <v>1650</v>
      </c>
      <c r="E129" s="11">
        <v>125013.72195885</v>
      </c>
      <c r="F129" s="17">
        <f t="shared" ref="F129:I129" si="127">SUM(F457:F468)</f>
        <v>0</v>
      </c>
      <c r="G129" s="18">
        <f t="shared" si="127"/>
        <v>0</v>
      </c>
      <c r="H129" s="18">
        <f t="shared" si="127"/>
        <v>0</v>
      </c>
      <c r="I129" s="19">
        <f t="shared" si="127"/>
        <v>0</v>
      </c>
      <c r="J129" s="9">
        <v>1650</v>
      </c>
      <c r="K129" s="10">
        <v>0</v>
      </c>
      <c r="L129" s="10">
        <v>1650</v>
      </c>
      <c r="M129" s="11">
        <v>125744.08394224</v>
      </c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</row>
    <row r="130" spans="1:31" ht="15.5" hidden="1" thickBot="1" x14ac:dyDescent="0.45">
      <c r="A130" s="25" t="s">
        <v>15</v>
      </c>
      <c r="B130" s="9">
        <v>1650</v>
      </c>
      <c r="C130" s="10">
        <v>6405.1053925400001</v>
      </c>
      <c r="D130" s="10">
        <v>-4755.1053925400001</v>
      </c>
      <c r="E130" s="11">
        <v>120258.61656631</v>
      </c>
      <c r="F130" s="17">
        <f t="shared" ref="F130:I130" si="128">SUM(F458:F469)</f>
        <v>0</v>
      </c>
      <c r="G130" s="18">
        <f t="shared" si="128"/>
        <v>0</v>
      </c>
      <c r="H130" s="18">
        <f t="shared" si="128"/>
        <v>0</v>
      </c>
      <c r="I130" s="19">
        <f t="shared" si="128"/>
        <v>0</v>
      </c>
      <c r="J130" s="9">
        <v>1650</v>
      </c>
      <c r="K130" s="10">
        <v>6405.1053925400001</v>
      </c>
      <c r="L130" s="10">
        <v>-4755.1053925400001</v>
      </c>
      <c r="M130" s="11">
        <v>120988.9785497</v>
      </c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</row>
    <row r="131" spans="1:31" ht="15.5" hidden="1" thickBot="1" x14ac:dyDescent="0.45">
      <c r="A131" s="25" t="s">
        <v>1</v>
      </c>
      <c r="B131" s="26">
        <v>0</v>
      </c>
      <c r="C131" s="10">
        <v>0</v>
      </c>
      <c r="D131" s="10">
        <v>0</v>
      </c>
      <c r="E131" s="11">
        <v>120258.61656631</v>
      </c>
      <c r="F131" s="17">
        <f t="shared" ref="F131:I131" si="129">SUM(F459:F470)</f>
        <v>0</v>
      </c>
      <c r="G131" s="18">
        <f t="shared" si="129"/>
        <v>0</v>
      </c>
      <c r="H131" s="18">
        <f t="shared" si="129"/>
        <v>0</v>
      </c>
      <c r="I131" s="19">
        <f t="shared" si="129"/>
        <v>0</v>
      </c>
      <c r="J131" s="9">
        <v>0</v>
      </c>
      <c r="K131" s="10">
        <v>76.30647587</v>
      </c>
      <c r="L131" s="10">
        <v>-76.30647587</v>
      </c>
      <c r="M131" s="11">
        <v>120912.67207383001</v>
      </c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</row>
    <row r="132" spans="1:31" ht="15.5" hidden="1" thickBot="1" x14ac:dyDescent="0.45">
      <c r="A132" s="25" t="s">
        <v>2</v>
      </c>
      <c r="B132" s="9">
        <v>1320</v>
      </c>
      <c r="C132" s="27">
        <v>0</v>
      </c>
      <c r="D132" s="10">
        <v>1320</v>
      </c>
      <c r="E132" s="11">
        <v>121578.61656631</v>
      </c>
      <c r="F132" s="17">
        <f t="shared" ref="F132:I132" si="130">SUM(F460:F471)</f>
        <v>0</v>
      </c>
      <c r="G132" s="18">
        <f t="shared" si="130"/>
        <v>0</v>
      </c>
      <c r="H132" s="18">
        <f t="shared" si="130"/>
        <v>0</v>
      </c>
      <c r="I132" s="19">
        <f t="shared" si="130"/>
        <v>0</v>
      </c>
      <c r="J132" s="9">
        <v>1320</v>
      </c>
      <c r="K132" s="10">
        <v>0</v>
      </c>
      <c r="L132" s="10">
        <v>1320</v>
      </c>
      <c r="M132" s="11">
        <v>122232.67207383001</v>
      </c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</row>
    <row r="133" spans="1:31" ht="15.5" hidden="1" thickBot="1" x14ac:dyDescent="0.45">
      <c r="A133" s="25" t="s">
        <v>16</v>
      </c>
      <c r="B133" s="9">
        <v>880</v>
      </c>
      <c r="C133" s="10">
        <v>0</v>
      </c>
      <c r="D133" s="10">
        <v>880</v>
      </c>
      <c r="E133" s="11">
        <v>122458.61656631</v>
      </c>
      <c r="F133" s="17">
        <f t="shared" ref="F133:I133" si="131">SUM(F461:F472)</f>
        <v>0</v>
      </c>
      <c r="G133" s="18">
        <f t="shared" si="131"/>
        <v>0</v>
      </c>
      <c r="H133" s="18">
        <f t="shared" si="131"/>
        <v>0</v>
      </c>
      <c r="I133" s="19">
        <f t="shared" si="131"/>
        <v>0</v>
      </c>
      <c r="J133" s="9">
        <v>880</v>
      </c>
      <c r="K133" s="10">
        <v>0</v>
      </c>
      <c r="L133" s="10">
        <v>880</v>
      </c>
      <c r="M133" s="11">
        <v>123112.67207383001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</row>
    <row r="134" spans="1:31" ht="15.5" hidden="1" thickBot="1" x14ac:dyDescent="0.45">
      <c r="A134" s="25" t="s">
        <v>3</v>
      </c>
      <c r="B134" s="9">
        <v>0</v>
      </c>
      <c r="C134" s="10">
        <v>0</v>
      </c>
      <c r="D134" s="10">
        <v>0</v>
      </c>
      <c r="E134" s="11">
        <v>122458.61656631</v>
      </c>
      <c r="F134" s="17">
        <f t="shared" ref="F134:I134" si="132">SUM(F462:F473)</f>
        <v>0</v>
      </c>
      <c r="G134" s="18">
        <f t="shared" si="132"/>
        <v>0</v>
      </c>
      <c r="H134" s="18">
        <f t="shared" si="132"/>
        <v>0</v>
      </c>
      <c r="I134" s="19">
        <f t="shared" si="132"/>
        <v>0</v>
      </c>
      <c r="J134" s="9">
        <v>0</v>
      </c>
      <c r="K134" s="10">
        <v>54.50462563</v>
      </c>
      <c r="L134" s="10">
        <v>-54.50462563</v>
      </c>
      <c r="M134" s="11">
        <v>123058.16744819999</v>
      </c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</row>
    <row r="135" spans="1:31" ht="15.5" hidden="1" thickBot="1" x14ac:dyDescent="0.45">
      <c r="A135" s="25" t="s">
        <v>17</v>
      </c>
      <c r="B135" s="9">
        <v>0</v>
      </c>
      <c r="C135" s="10">
        <v>0</v>
      </c>
      <c r="D135" s="10">
        <v>0</v>
      </c>
      <c r="E135" s="11">
        <v>122458.61656631</v>
      </c>
      <c r="F135" s="17">
        <f t="shared" ref="F135:I135" si="133">SUM(F463:F474)</f>
        <v>0</v>
      </c>
      <c r="G135" s="18">
        <f t="shared" si="133"/>
        <v>0</v>
      </c>
      <c r="H135" s="18">
        <f t="shared" si="133"/>
        <v>0</v>
      </c>
      <c r="I135" s="19">
        <f t="shared" si="133"/>
        <v>0</v>
      </c>
      <c r="J135" s="9">
        <v>0</v>
      </c>
      <c r="K135" s="10">
        <v>0</v>
      </c>
      <c r="L135" s="10">
        <v>0</v>
      </c>
      <c r="M135" s="11">
        <v>123058.16744819999</v>
      </c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</row>
    <row r="136" spans="1:31" ht="18" hidden="1" customHeight="1" thickBot="1" x14ac:dyDescent="0.45">
      <c r="A136" s="21">
        <v>2007</v>
      </c>
      <c r="B136" s="22"/>
      <c r="C136" s="23"/>
      <c r="D136" s="37"/>
      <c r="E136" s="24"/>
      <c r="F136" s="17">
        <f t="shared" ref="F136:I136" si="134">SUM(F464:F475)</f>
        <v>0</v>
      </c>
      <c r="G136" s="18">
        <f t="shared" si="134"/>
        <v>0</v>
      </c>
      <c r="H136" s="18">
        <f t="shared" si="134"/>
        <v>0</v>
      </c>
      <c r="I136" s="19">
        <f t="shared" si="134"/>
        <v>0</v>
      </c>
      <c r="J136" s="22"/>
      <c r="K136" s="23"/>
      <c r="L136" s="23"/>
      <c r="M136" s="24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</row>
    <row r="137" spans="1:31" ht="15.5" hidden="1" thickBot="1" x14ac:dyDescent="0.45">
      <c r="A137" s="25" t="s">
        <v>10</v>
      </c>
      <c r="B137" s="9">
        <v>3000</v>
      </c>
      <c r="C137" s="10">
        <v>937.495</v>
      </c>
      <c r="D137" s="10">
        <v>2062.5050000000001</v>
      </c>
      <c r="E137" s="11">
        <v>124521.12156631</v>
      </c>
      <c r="F137" s="17">
        <f t="shared" ref="F137:I137" si="135">SUM(F465:F476)</f>
        <v>0</v>
      </c>
      <c r="G137" s="18">
        <f t="shared" si="135"/>
        <v>0</v>
      </c>
      <c r="H137" s="18">
        <f t="shared" si="135"/>
        <v>0</v>
      </c>
      <c r="I137" s="19">
        <f t="shared" si="135"/>
        <v>0</v>
      </c>
      <c r="J137" s="9">
        <v>3000</v>
      </c>
      <c r="K137" s="10">
        <v>937.495</v>
      </c>
      <c r="L137" s="10">
        <v>2062.5050000000001</v>
      </c>
      <c r="M137" s="11">
        <v>125120.6724482</v>
      </c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</row>
    <row r="138" spans="1:31" ht="15.5" hidden="1" thickBot="1" x14ac:dyDescent="0.45">
      <c r="A138" s="25" t="s">
        <v>11</v>
      </c>
      <c r="B138" s="9">
        <v>1100</v>
      </c>
      <c r="C138" s="10">
        <v>0</v>
      </c>
      <c r="D138" s="10">
        <v>1100</v>
      </c>
      <c r="E138" s="11">
        <v>125621.12156631</v>
      </c>
      <c r="F138" s="17">
        <f t="shared" ref="F138:I138" si="136">SUM(F466:F477)</f>
        <v>0</v>
      </c>
      <c r="G138" s="18">
        <f t="shared" si="136"/>
        <v>0</v>
      </c>
      <c r="H138" s="18">
        <f t="shared" si="136"/>
        <v>0</v>
      </c>
      <c r="I138" s="19">
        <f t="shared" si="136"/>
        <v>0</v>
      </c>
      <c r="J138" s="9">
        <v>1100</v>
      </c>
      <c r="K138" s="10">
        <v>0</v>
      </c>
      <c r="L138" s="10">
        <v>1100</v>
      </c>
      <c r="M138" s="11">
        <v>126220.6724482</v>
      </c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</row>
    <row r="139" spans="1:31" ht="15.5" hidden="1" thickBot="1" x14ac:dyDescent="0.45">
      <c r="A139" s="25" t="s">
        <v>12</v>
      </c>
      <c r="B139" s="9">
        <v>1320</v>
      </c>
      <c r="C139" s="10">
        <v>0</v>
      </c>
      <c r="D139" s="10">
        <v>1320</v>
      </c>
      <c r="E139" s="11">
        <v>126941.12156631</v>
      </c>
      <c r="F139" s="17">
        <f t="shared" ref="F139:I139" si="137">SUM(F467:F478)</f>
        <v>0</v>
      </c>
      <c r="G139" s="18">
        <f t="shared" si="137"/>
        <v>0</v>
      </c>
      <c r="H139" s="18">
        <f t="shared" si="137"/>
        <v>0</v>
      </c>
      <c r="I139" s="19">
        <f t="shared" si="137"/>
        <v>0</v>
      </c>
      <c r="J139" s="9">
        <v>1320</v>
      </c>
      <c r="K139" s="10">
        <v>0</v>
      </c>
      <c r="L139" s="10">
        <v>1320</v>
      </c>
      <c r="M139" s="11">
        <v>127540.6724482</v>
      </c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</row>
    <row r="140" spans="1:31" ht="15.5" hidden="1" thickBot="1" x14ac:dyDescent="0.45">
      <c r="A140" s="25" t="s">
        <v>0</v>
      </c>
      <c r="B140" s="9">
        <v>1650</v>
      </c>
      <c r="C140" s="10">
        <v>1454.46</v>
      </c>
      <c r="D140" s="10">
        <v>195.53999999999996</v>
      </c>
      <c r="E140" s="11">
        <v>127136.66156630999</v>
      </c>
      <c r="F140" s="17">
        <f t="shared" ref="F140:I140" si="138">SUM(F468:F479)</f>
        <v>0</v>
      </c>
      <c r="G140" s="18">
        <f t="shared" si="138"/>
        <v>0</v>
      </c>
      <c r="H140" s="18">
        <f t="shared" si="138"/>
        <v>0</v>
      </c>
      <c r="I140" s="19">
        <f t="shared" si="138"/>
        <v>0</v>
      </c>
      <c r="J140" s="9">
        <v>1650</v>
      </c>
      <c r="K140" s="10">
        <v>1454.46</v>
      </c>
      <c r="L140" s="10">
        <v>195.53999999999996</v>
      </c>
      <c r="M140" s="11">
        <v>127736.21244819999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</row>
    <row r="141" spans="1:31" ht="15.5" hidden="1" thickBot="1" x14ac:dyDescent="0.45">
      <c r="A141" s="25" t="s">
        <v>13</v>
      </c>
      <c r="B141" s="9">
        <v>1100</v>
      </c>
      <c r="C141" s="10">
        <v>0</v>
      </c>
      <c r="D141" s="10">
        <v>1100</v>
      </c>
      <c r="E141" s="11">
        <v>128236.66156630999</v>
      </c>
      <c r="F141" s="17">
        <f t="shared" ref="F141:I141" si="139">SUM(F469:F480)</f>
        <v>0</v>
      </c>
      <c r="G141" s="18">
        <f t="shared" si="139"/>
        <v>0</v>
      </c>
      <c r="H141" s="18">
        <f t="shared" si="139"/>
        <v>0</v>
      </c>
      <c r="I141" s="19">
        <f t="shared" si="139"/>
        <v>0</v>
      </c>
      <c r="J141" s="9">
        <v>1100</v>
      </c>
      <c r="K141" s="10">
        <v>0</v>
      </c>
      <c r="L141" s="10">
        <v>1100</v>
      </c>
      <c r="M141" s="11">
        <v>128836.21244819999</v>
      </c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</row>
    <row r="142" spans="1:31" ht="15.5" hidden="1" thickBot="1" x14ac:dyDescent="0.45">
      <c r="A142" s="25" t="s">
        <v>14</v>
      </c>
      <c r="B142" s="9">
        <v>2650</v>
      </c>
      <c r="C142" s="10">
        <v>0</v>
      </c>
      <c r="D142" s="10">
        <v>2650</v>
      </c>
      <c r="E142" s="11">
        <v>130886.66156630999</v>
      </c>
      <c r="F142" s="17">
        <f t="shared" ref="F142:I142" si="140">SUM(F470:F481)</f>
        <v>0</v>
      </c>
      <c r="G142" s="18">
        <f t="shared" si="140"/>
        <v>0</v>
      </c>
      <c r="H142" s="18">
        <f t="shared" si="140"/>
        <v>0</v>
      </c>
      <c r="I142" s="19">
        <f t="shared" si="140"/>
        <v>0</v>
      </c>
      <c r="J142" s="9">
        <v>2650</v>
      </c>
      <c r="K142" s="10">
        <v>0</v>
      </c>
      <c r="L142" s="10">
        <v>2650</v>
      </c>
      <c r="M142" s="11">
        <v>131486.21244820001</v>
      </c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</row>
    <row r="143" spans="1:31" ht="15.5" hidden="1" thickBot="1" x14ac:dyDescent="0.45">
      <c r="A143" s="25" t="s">
        <v>15</v>
      </c>
      <c r="B143" s="9">
        <v>1650</v>
      </c>
      <c r="C143" s="10">
        <v>1049.369064</v>
      </c>
      <c r="D143" s="10">
        <v>600.63093600000002</v>
      </c>
      <c r="E143" s="11">
        <v>131487.29250231001</v>
      </c>
      <c r="F143" s="17">
        <f t="shared" ref="F143:I143" si="141">SUM(F471:F482)</f>
        <v>0</v>
      </c>
      <c r="G143" s="18">
        <f t="shared" si="141"/>
        <v>0</v>
      </c>
      <c r="H143" s="18">
        <f t="shared" si="141"/>
        <v>0</v>
      </c>
      <c r="I143" s="19">
        <f t="shared" si="141"/>
        <v>0</v>
      </c>
      <c r="J143" s="9">
        <v>1650</v>
      </c>
      <c r="K143" s="10">
        <v>1049.369064</v>
      </c>
      <c r="L143" s="10">
        <v>600.63093600000002</v>
      </c>
      <c r="M143" s="11">
        <v>132086.84338420001</v>
      </c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</row>
    <row r="144" spans="1:31" ht="15.5" hidden="1" thickBot="1" x14ac:dyDescent="0.45">
      <c r="A144" s="25" t="s">
        <v>1</v>
      </c>
      <c r="B144" s="26">
        <v>0</v>
      </c>
      <c r="C144" s="10">
        <v>0</v>
      </c>
      <c r="D144" s="10">
        <v>0</v>
      </c>
      <c r="E144" s="11">
        <v>131487.29250231001</v>
      </c>
      <c r="F144" s="17">
        <f t="shared" ref="F144:I144" si="142">SUM(F472:F483)</f>
        <v>0</v>
      </c>
      <c r="G144" s="18">
        <f t="shared" si="142"/>
        <v>0</v>
      </c>
      <c r="H144" s="18">
        <f t="shared" si="142"/>
        <v>0</v>
      </c>
      <c r="I144" s="19">
        <f t="shared" si="142"/>
        <v>0</v>
      </c>
      <c r="J144" s="9">
        <v>0</v>
      </c>
      <c r="K144" s="10">
        <v>0</v>
      </c>
      <c r="L144" s="10">
        <v>0</v>
      </c>
      <c r="M144" s="11">
        <v>132086.84338420001</v>
      </c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</row>
    <row r="145" spans="1:31" ht="15.5" hidden="1" thickBot="1" x14ac:dyDescent="0.45">
      <c r="A145" s="25" t="s">
        <v>2</v>
      </c>
      <c r="B145" s="26">
        <v>5000</v>
      </c>
      <c r="C145" s="10">
        <v>0</v>
      </c>
      <c r="D145" s="10">
        <v>5000</v>
      </c>
      <c r="E145" s="11">
        <v>136487.29250231001</v>
      </c>
      <c r="F145" s="17">
        <f t="shared" ref="F145:I145" si="143">SUM(F473:F484)</f>
        <v>0</v>
      </c>
      <c r="G145" s="18">
        <f t="shared" si="143"/>
        <v>0</v>
      </c>
      <c r="H145" s="18">
        <f t="shared" si="143"/>
        <v>0</v>
      </c>
      <c r="I145" s="19">
        <f t="shared" si="143"/>
        <v>0</v>
      </c>
      <c r="J145" s="9">
        <v>5000</v>
      </c>
      <c r="K145" s="10">
        <v>0</v>
      </c>
      <c r="L145" s="10">
        <v>5000</v>
      </c>
      <c r="M145" s="11">
        <v>137086.84338420001</v>
      </c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</row>
    <row r="146" spans="1:31" ht="15.5" hidden="1" thickBot="1" x14ac:dyDescent="0.45">
      <c r="A146" s="25" t="s">
        <v>16</v>
      </c>
      <c r="B146" s="9">
        <v>1129.8510000000001</v>
      </c>
      <c r="C146" s="10">
        <v>8749.4840000000004</v>
      </c>
      <c r="D146" s="10">
        <v>-7619.6329999999998</v>
      </c>
      <c r="E146" s="11">
        <v>128867.65950230999</v>
      </c>
      <c r="F146" s="17">
        <f t="shared" ref="F146:I146" si="144">SUM(F474:F485)</f>
        <v>0</v>
      </c>
      <c r="G146" s="18">
        <f t="shared" si="144"/>
        <v>0</v>
      </c>
      <c r="H146" s="18">
        <f t="shared" si="144"/>
        <v>0</v>
      </c>
      <c r="I146" s="19">
        <f t="shared" si="144"/>
        <v>0</v>
      </c>
      <c r="J146" s="9">
        <v>1129.8510000000001</v>
      </c>
      <c r="K146" s="10">
        <v>8749.4840000000004</v>
      </c>
      <c r="L146" s="10">
        <v>-7619.6329999999998</v>
      </c>
      <c r="M146" s="11">
        <v>129467.21038419999</v>
      </c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</row>
    <row r="147" spans="1:31" ht="15.5" hidden="1" thickBot="1" x14ac:dyDescent="0.45">
      <c r="A147" s="25" t="s">
        <v>3</v>
      </c>
      <c r="B147" s="9">
        <v>0</v>
      </c>
      <c r="C147" s="10">
        <v>0</v>
      </c>
      <c r="D147" s="10">
        <v>0</v>
      </c>
      <c r="E147" s="11">
        <v>128867.65950230999</v>
      </c>
      <c r="F147" s="17">
        <f t="shared" ref="F147:I147" si="145">SUM(F475:F486)</f>
        <v>0</v>
      </c>
      <c r="G147" s="18">
        <f t="shared" si="145"/>
        <v>0</v>
      </c>
      <c r="H147" s="18">
        <f t="shared" si="145"/>
        <v>0</v>
      </c>
      <c r="I147" s="19">
        <f t="shared" si="145"/>
        <v>0</v>
      </c>
      <c r="J147" s="9">
        <v>0</v>
      </c>
      <c r="K147" s="10">
        <v>10.901</v>
      </c>
      <c r="L147" s="10">
        <v>-10.901</v>
      </c>
      <c r="M147" s="11">
        <v>129456.30945906999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</row>
    <row r="148" spans="1:31" ht="15.5" hidden="1" thickBot="1" x14ac:dyDescent="0.45">
      <c r="A148" s="25" t="s">
        <v>17</v>
      </c>
      <c r="B148" s="9">
        <v>557.5</v>
      </c>
      <c r="C148" s="10">
        <v>0</v>
      </c>
      <c r="D148" s="10">
        <v>557.5</v>
      </c>
      <c r="E148" s="11">
        <v>129425.15950230999</v>
      </c>
      <c r="F148" s="17">
        <f t="shared" ref="F148:I148" si="146">SUM(F476:F487)</f>
        <v>0</v>
      </c>
      <c r="G148" s="18">
        <f t="shared" si="146"/>
        <v>0</v>
      </c>
      <c r="H148" s="18">
        <f t="shared" si="146"/>
        <v>0</v>
      </c>
      <c r="I148" s="19">
        <f t="shared" si="146"/>
        <v>0</v>
      </c>
      <c r="J148" s="9">
        <v>886.85491959000001</v>
      </c>
      <c r="K148" s="10">
        <v>0</v>
      </c>
      <c r="L148" s="10">
        <v>886.85491959000001</v>
      </c>
      <c r="M148" s="11">
        <v>130343.16437866</v>
      </c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</row>
    <row r="149" spans="1:31" ht="18" hidden="1" customHeight="1" thickBot="1" x14ac:dyDescent="0.45">
      <c r="A149" s="21">
        <v>2008</v>
      </c>
      <c r="B149" s="22"/>
      <c r="C149" s="23"/>
      <c r="D149" s="37"/>
      <c r="E149" s="24"/>
      <c r="F149" s="17">
        <f t="shared" ref="F149:I149" si="147">SUM(F477:F488)</f>
        <v>0</v>
      </c>
      <c r="G149" s="18">
        <f t="shared" si="147"/>
        <v>0</v>
      </c>
      <c r="H149" s="18">
        <f t="shared" si="147"/>
        <v>0</v>
      </c>
      <c r="I149" s="19">
        <f t="shared" si="147"/>
        <v>0</v>
      </c>
      <c r="J149" s="22"/>
      <c r="K149" s="23"/>
      <c r="L149" s="23"/>
      <c r="M149" s="24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</row>
    <row r="150" spans="1:31" ht="15.5" hidden="1" thickBot="1" x14ac:dyDescent="0.45">
      <c r="A150" s="25" t="s">
        <v>10</v>
      </c>
      <c r="B150" s="9">
        <v>4000</v>
      </c>
      <c r="C150" s="10">
        <v>8140.09</v>
      </c>
      <c r="D150" s="10">
        <v>-4140.09</v>
      </c>
      <c r="E150" s="11">
        <v>125285.07000230999</v>
      </c>
      <c r="F150" s="17">
        <f t="shared" ref="F150:I150" si="148">SUM(F478:F489)</f>
        <v>0</v>
      </c>
      <c r="G150" s="18">
        <f t="shared" si="148"/>
        <v>0</v>
      </c>
      <c r="H150" s="18">
        <f t="shared" si="148"/>
        <v>0</v>
      </c>
      <c r="I150" s="19">
        <f t="shared" si="148"/>
        <v>0</v>
      </c>
      <c r="J150" s="9">
        <v>4000</v>
      </c>
      <c r="K150" s="10">
        <v>8215.09</v>
      </c>
      <c r="L150" s="10">
        <v>-4215.09</v>
      </c>
      <c r="M150" s="11">
        <v>126128.07487866</v>
      </c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</row>
    <row r="151" spans="1:31" ht="15.5" hidden="1" thickBot="1" x14ac:dyDescent="0.45">
      <c r="A151" s="25" t="s">
        <v>11</v>
      </c>
      <c r="B151" s="9">
        <v>614.279</v>
      </c>
      <c r="C151" s="10">
        <v>0</v>
      </c>
      <c r="D151" s="10">
        <v>614.279</v>
      </c>
      <c r="E151" s="11">
        <v>125899.34900231</v>
      </c>
      <c r="F151" s="17">
        <f t="shared" ref="F151:I151" si="149">SUM(F479:F490)</f>
        <v>0</v>
      </c>
      <c r="G151" s="18">
        <f t="shared" si="149"/>
        <v>0</v>
      </c>
      <c r="H151" s="18">
        <f t="shared" si="149"/>
        <v>0</v>
      </c>
      <c r="I151" s="19">
        <f t="shared" si="149"/>
        <v>0</v>
      </c>
      <c r="J151" s="9">
        <v>614.279</v>
      </c>
      <c r="K151" s="10">
        <v>170.78116030000001</v>
      </c>
      <c r="L151" s="10">
        <v>443.49783969999999</v>
      </c>
      <c r="M151" s="11">
        <v>126571.57271836</v>
      </c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</row>
    <row r="152" spans="1:31" ht="15.5" hidden="1" thickBot="1" x14ac:dyDescent="0.45">
      <c r="A152" s="25" t="s">
        <v>12</v>
      </c>
      <c r="B152" s="9">
        <v>1100</v>
      </c>
      <c r="C152" s="10">
        <v>0</v>
      </c>
      <c r="D152" s="10">
        <v>1100</v>
      </c>
      <c r="E152" s="11">
        <v>126999.34900231</v>
      </c>
      <c r="F152" s="17">
        <f t="shared" ref="F152:I152" si="150">SUM(F480:F491)</f>
        <v>0</v>
      </c>
      <c r="G152" s="18">
        <f t="shared" si="150"/>
        <v>0</v>
      </c>
      <c r="H152" s="18">
        <f t="shared" si="150"/>
        <v>0</v>
      </c>
      <c r="I152" s="19">
        <f t="shared" si="150"/>
        <v>0</v>
      </c>
      <c r="J152" s="9">
        <v>1100</v>
      </c>
      <c r="K152" s="10">
        <v>0</v>
      </c>
      <c r="L152" s="10">
        <v>1100</v>
      </c>
      <c r="M152" s="11">
        <v>127671.57271836</v>
      </c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</row>
    <row r="153" spans="1:31" ht="15.5" hidden="1" thickBot="1" x14ac:dyDescent="0.45">
      <c r="A153" s="25" t="s">
        <v>0</v>
      </c>
      <c r="B153" s="9">
        <v>550</v>
      </c>
      <c r="C153" s="10">
        <v>0</v>
      </c>
      <c r="D153" s="10">
        <v>550</v>
      </c>
      <c r="E153" s="11">
        <v>127549.34900231</v>
      </c>
      <c r="F153" s="17">
        <f t="shared" ref="F153:I153" si="151">SUM(F481:F492)</f>
        <v>0</v>
      </c>
      <c r="G153" s="18">
        <f t="shared" si="151"/>
        <v>0</v>
      </c>
      <c r="H153" s="18">
        <f t="shared" si="151"/>
        <v>0</v>
      </c>
      <c r="I153" s="19">
        <f t="shared" si="151"/>
        <v>0</v>
      </c>
      <c r="J153" s="9">
        <v>550</v>
      </c>
      <c r="K153" s="10">
        <v>0</v>
      </c>
      <c r="L153" s="10">
        <v>550</v>
      </c>
      <c r="M153" s="11">
        <v>128221.57271836</v>
      </c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</row>
    <row r="154" spans="1:31" ht="15.5" hidden="1" thickBot="1" x14ac:dyDescent="0.45">
      <c r="A154" s="25" t="s">
        <v>13</v>
      </c>
      <c r="B154" s="9">
        <v>550</v>
      </c>
      <c r="C154" s="10">
        <v>0</v>
      </c>
      <c r="D154" s="10">
        <v>550</v>
      </c>
      <c r="E154" s="11">
        <v>128099.34900231</v>
      </c>
      <c r="F154" s="17">
        <f t="shared" ref="F154:I154" si="152">SUM(F482:F493)</f>
        <v>0</v>
      </c>
      <c r="G154" s="18">
        <f t="shared" si="152"/>
        <v>0</v>
      </c>
      <c r="H154" s="18">
        <f t="shared" si="152"/>
        <v>0</v>
      </c>
      <c r="I154" s="19">
        <f t="shared" si="152"/>
        <v>0</v>
      </c>
      <c r="J154" s="9">
        <v>550</v>
      </c>
      <c r="K154" s="10">
        <v>0</v>
      </c>
      <c r="L154" s="10">
        <v>550</v>
      </c>
      <c r="M154" s="11">
        <v>128771.57271836</v>
      </c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</row>
    <row r="155" spans="1:31" ht="15.5" hidden="1" thickBot="1" x14ac:dyDescent="0.45">
      <c r="A155" s="25" t="s">
        <v>14</v>
      </c>
      <c r="B155" s="9">
        <v>550</v>
      </c>
      <c r="C155" s="10">
        <v>0</v>
      </c>
      <c r="D155" s="10">
        <v>550</v>
      </c>
      <c r="E155" s="11">
        <v>128649.34900231</v>
      </c>
      <c r="F155" s="17">
        <f t="shared" ref="F155:I155" si="153">SUM(F483:F494)</f>
        <v>0</v>
      </c>
      <c r="G155" s="18">
        <f t="shared" si="153"/>
        <v>0</v>
      </c>
      <c r="H155" s="18">
        <f t="shared" si="153"/>
        <v>0</v>
      </c>
      <c r="I155" s="19">
        <f t="shared" si="153"/>
        <v>0</v>
      </c>
      <c r="J155" s="9">
        <v>550</v>
      </c>
      <c r="K155" s="10">
        <v>0</v>
      </c>
      <c r="L155" s="10">
        <v>550</v>
      </c>
      <c r="M155" s="11">
        <v>129321.57271836</v>
      </c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</row>
    <row r="156" spans="1:31" ht="15.5" hidden="1" thickBot="1" x14ac:dyDescent="0.45">
      <c r="A156" s="25" t="s">
        <v>15</v>
      </c>
      <c r="B156" s="9">
        <v>550</v>
      </c>
      <c r="C156" s="10">
        <v>0</v>
      </c>
      <c r="D156" s="10">
        <v>550</v>
      </c>
      <c r="E156" s="11">
        <v>129199.34900231</v>
      </c>
      <c r="F156" s="17">
        <f t="shared" ref="F156:I156" si="154">SUM(F484:F495)</f>
        <v>0</v>
      </c>
      <c r="G156" s="18">
        <f t="shared" si="154"/>
        <v>0</v>
      </c>
      <c r="H156" s="18">
        <f t="shared" si="154"/>
        <v>0</v>
      </c>
      <c r="I156" s="19">
        <f t="shared" si="154"/>
        <v>0</v>
      </c>
      <c r="J156" s="9">
        <v>550</v>
      </c>
      <c r="K156" s="10">
        <v>0</v>
      </c>
      <c r="L156" s="10">
        <v>550</v>
      </c>
      <c r="M156" s="11">
        <v>129871.57271836</v>
      </c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</row>
    <row r="157" spans="1:31" ht="15.5" hidden="1" thickBot="1" x14ac:dyDescent="0.45">
      <c r="A157" s="25" t="s">
        <v>1</v>
      </c>
      <c r="B157" s="9">
        <v>0</v>
      </c>
      <c r="C157" s="10">
        <v>0</v>
      </c>
      <c r="D157" s="10">
        <v>0</v>
      </c>
      <c r="E157" s="11">
        <v>129199.34900231</v>
      </c>
      <c r="F157" s="17">
        <f t="shared" ref="F157:I157" si="155">SUM(F485:F496)</f>
        <v>0</v>
      </c>
      <c r="G157" s="18">
        <f t="shared" si="155"/>
        <v>0</v>
      </c>
      <c r="H157" s="18">
        <f t="shared" si="155"/>
        <v>0</v>
      </c>
      <c r="I157" s="19">
        <f t="shared" si="155"/>
        <v>0</v>
      </c>
      <c r="J157" s="9">
        <v>0</v>
      </c>
      <c r="K157" s="10">
        <v>0</v>
      </c>
      <c r="L157" s="10">
        <v>0</v>
      </c>
      <c r="M157" s="11">
        <v>129871.57271836</v>
      </c>
    </row>
    <row r="158" spans="1:31" ht="15.5" hidden="1" thickBot="1" x14ac:dyDescent="0.45">
      <c r="A158" s="25" t="s">
        <v>2</v>
      </c>
      <c r="B158" s="9">
        <v>604.75900000000001</v>
      </c>
      <c r="C158" s="10">
        <v>0</v>
      </c>
      <c r="D158" s="10">
        <v>604.75900000000001</v>
      </c>
      <c r="E158" s="11">
        <v>129804.10800230999</v>
      </c>
      <c r="F158" s="17">
        <f t="shared" ref="F158:I158" si="156">SUM(F486:F497)</f>
        <v>0</v>
      </c>
      <c r="G158" s="18">
        <f t="shared" si="156"/>
        <v>0</v>
      </c>
      <c r="H158" s="18">
        <f t="shared" si="156"/>
        <v>0</v>
      </c>
      <c r="I158" s="19">
        <f t="shared" si="156"/>
        <v>0</v>
      </c>
      <c r="J158" s="9">
        <v>604.75900000000001</v>
      </c>
      <c r="K158" s="10">
        <v>218.01850250999999</v>
      </c>
      <c r="L158" s="10">
        <v>386.74049749000005</v>
      </c>
      <c r="M158" s="11">
        <v>130258.31321584999</v>
      </c>
    </row>
    <row r="159" spans="1:31" ht="15.5" hidden="1" thickBot="1" x14ac:dyDescent="0.45">
      <c r="A159" s="25" t="s">
        <v>16</v>
      </c>
      <c r="B159" s="9">
        <v>550.23</v>
      </c>
      <c r="C159" s="10">
        <v>0</v>
      </c>
      <c r="D159" s="10">
        <v>550.23</v>
      </c>
      <c r="E159" s="11">
        <v>130354.33800231</v>
      </c>
      <c r="F159" s="17">
        <f t="shared" ref="F159:I159" si="157">SUM(F487:F498)</f>
        <v>0</v>
      </c>
      <c r="G159" s="18">
        <f t="shared" si="157"/>
        <v>0</v>
      </c>
      <c r="H159" s="18">
        <f t="shared" si="157"/>
        <v>0</v>
      </c>
      <c r="I159" s="19">
        <f t="shared" si="157"/>
        <v>0</v>
      </c>
      <c r="J159" s="9">
        <v>550.23</v>
      </c>
      <c r="K159" s="10">
        <v>0</v>
      </c>
      <c r="L159" s="10">
        <v>550.23</v>
      </c>
      <c r="M159" s="11">
        <v>130808.54321584999</v>
      </c>
    </row>
    <row r="160" spans="1:31" ht="15.5" hidden="1" thickBot="1" x14ac:dyDescent="0.45">
      <c r="A160" s="25" t="s">
        <v>3</v>
      </c>
      <c r="B160" s="9">
        <v>0</v>
      </c>
      <c r="C160" s="10">
        <v>0</v>
      </c>
      <c r="D160" s="10">
        <v>0</v>
      </c>
      <c r="E160" s="11">
        <v>130354.33800231</v>
      </c>
      <c r="F160" s="17">
        <f t="shared" ref="F160:I160" si="158">SUM(F488:F499)</f>
        <v>0</v>
      </c>
      <c r="G160" s="18">
        <f t="shared" si="158"/>
        <v>0</v>
      </c>
      <c r="H160" s="18">
        <f t="shared" si="158"/>
        <v>0</v>
      </c>
      <c r="I160" s="19">
        <f t="shared" si="158"/>
        <v>0</v>
      </c>
      <c r="J160" s="9">
        <v>0</v>
      </c>
      <c r="K160" s="10">
        <v>0</v>
      </c>
      <c r="L160" s="10">
        <v>0</v>
      </c>
      <c r="M160" s="11">
        <v>130808.54321584999</v>
      </c>
    </row>
    <row r="161" spans="1:13" ht="15.5" hidden="1" thickBot="1" x14ac:dyDescent="0.45">
      <c r="A161" s="25" t="s">
        <v>17</v>
      </c>
      <c r="B161" s="9">
        <v>1100</v>
      </c>
      <c r="C161" s="10">
        <v>0</v>
      </c>
      <c r="D161" s="10">
        <v>1100</v>
      </c>
      <c r="E161" s="11">
        <v>131454.33800230999</v>
      </c>
      <c r="F161" s="17">
        <f t="shared" ref="F161:I161" si="159">SUM(F489:F500)</f>
        <v>0</v>
      </c>
      <c r="G161" s="18">
        <f t="shared" si="159"/>
        <v>0</v>
      </c>
      <c r="H161" s="18">
        <f t="shared" si="159"/>
        <v>0</v>
      </c>
      <c r="I161" s="19">
        <f t="shared" si="159"/>
        <v>0</v>
      </c>
      <c r="J161" s="9">
        <v>1243.34566838</v>
      </c>
      <c r="K161" s="10">
        <v>0</v>
      </c>
      <c r="L161" s="10">
        <v>1243.34566838</v>
      </c>
      <c r="M161" s="11">
        <v>132051.88888422999</v>
      </c>
    </row>
    <row r="162" spans="1:13" ht="18" hidden="1" customHeight="1" thickBot="1" x14ac:dyDescent="0.45">
      <c r="A162" s="21">
        <v>2009</v>
      </c>
      <c r="B162" s="22"/>
      <c r="C162" s="23"/>
      <c r="D162" s="37"/>
      <c r="E162" s="24"/>
      <c r="F162" s="17">
        <f t="shared" ref="F162:I162" si="160">SUM(F490:F501)</f>
        <v>0</v>
      </c>
      <c r="G162" s="18">
        <f t="shared" si="160"/>
        <v>0</v>
      </c>
      <c r="H162" s="18">
        <f t="shared" si="160"/>
        <v>0</v>
      </c>
      <c r="I162" s="19">
        <f t="shared" si="160"/>
        <v>0</v>
      </c>
      <c r="J162" s="22"/>
      <c r="K162" s="23"/>
      <c r="L162" s="23"/>
      <c r="M162" s="24"/>
    </row>
    <row r="163" spans="1:13" ht="15.5" hidden="1" thickBot="1" x14ac:dyDescent="0.45">
      <c r="A163" s="25" t="s">
        <v>10</v>
      </c>
      <c r="B163" s="9">
        <v>3000</v>
      </c>
      <c r="C163" s="10">
        <v>0</v>
      </c>
      <c r="D163" s="10">
        <v>3000</v>
      </c>
      <c r="E163" s="11">
        <v>134454.33800230999</v>
      </c>
      <c r="F163" s="17">
        <f t="shared" ref="F163:I163" si="161">SUM(F491:F502)</f>
        <v>0</v>
      </c>
      <c r="G163" s="18">
        <f t="shared" si="161"/>
        <v>0</v>
      </c>
      <c r="H163" s="18">
        <f t="shared" si="161"/>
        <v>0</v>
      </c>
      <c r="I163" s="19">
        <f t="shared" si="161"/>
        <v>0</v>
      </c>
      <c r="J163" s="9">
        <v>3000</v>
      </c>
      <c r="K163" s="10">
        <v>0</v>
      </c>
      <c r="L163" s="10">
        <v>3000</v>
      </c>
      <c r="M163" s="11">
        <v>135051.88888422999</v>
      </c>
    </row>
    <row r="164" spans="1:13" ht="15.5" hidden="1" thickBot="1" x14ac:dyDescent="0.45">
      <c r="A164" s="25" t="s">
        <v>11</v>
      </c>
      <c r="B164" s="9">
        <v>1785.25</v>
      </c>
      <c r="C164" s="10">
        <v>0</v>
      </c>
      <c r="D164" s="10">
        <v>1785.25</v>
      </c>
      <c r="E164" s="11">
        <v>136239.58800230999</v>
      </c>
      <c r="F164" s="17">
        <f t="shared" ref="F164:I164" si="162">SUM(F492:F503)</f>
        <v>0</v>
      </c>
      <c r="G164" s="18">
        <f t="shared" si="162"/>
        <v>0</v>
      </c>
      <c r="H164" s="18">
        <f t="shared" si="162"/>
        <v>0</v>
      </c>
      <c r="I164" s="19">
        <f t="shared" si="162"/>
        <v>0</v>
      </c>
      <c r="J164" s="9">
        <v>1785.25</v>
      </c>
      <c r="K164" s="10">
        <v>0</v>
      </c>
      <c r="L164" s="10">
        <v>1785.25</v>
      </c>
      <c r="M164" s="11">
        <v>136837.13888422999</v>
      </c>
    </row>
    <row r="165" spans="1:13" ht="15.5" hidden="1" thickBot="1" x14ac:dyDescent="0.45">
      <c r="A165" s="25" t="s">
        <v>12</v>
      </c>
      <c r="B165" s="9">
        <v>1722</v>
      </c>
      <c r="C165" s="10">
        <v>0</v>
      </c>
      <c r="D165" s="10">
        <v>1722</v>
      </c>
      <c r="E165" s="11">
        <v>137961.58800230999</v>
      </c>
      <c r="F165" s="17">
        <f t="shared" ref="F165:I165" si="163">SUM(F493:F504)</f>
        <v>0</v>
      </c>
      <c r="G165" s="18">
        <f t="shared" si="163"/>
        <v>0</v>
      </c>
      <c r="H165" s="18">
        <f t="shared" si="163"/>
        <v>0</v>
      </c>
      <c r="I165" s="19">
        <f t="shared" si="163"/>
        <v>0</v>
      </c>
      <c r="J165" s="9">
        <v>1722</v>
      </c>
      <c r="K165" s="10">
        <v>0</v>
      </c>
      <c r="L165" s="10">
        <v>1722</v>
      </c>
      <c r="M165" s="11">
        <v>138559.13888423002</v>
      </c>
    </row>
    <row r="166" spans="1:13" ht="15.5" hidden="1" thickBot="1" x14ac:dyDescent="0.45">
      <c r="A166" s="25" t="s">
        <v>0</v>
      </c>
      <c r="B166" s="9">
        <v>1485.0920000000001</v>
      </c>
      <c r="C166" s="10">
        <v>0</v>
      </c>
      <c r="D166" s="10">
        <v>1485.0920000000001</v>
      </c>
      <c r="E166" s="11">
        <v>139446.68000230999</v>
      </c>
      <c r="F166" s="17">
        <f t="shared" ref="F166:I166" si="164">SUM(F494:F505)</f>
        <v>0</v>
      </c>
      <c r="G166" s="18">
        <f t="shared" si="164"/>
        <v>0</v>
      </c>
      <c r="H166" s="18">
        <f t="shared" si="164"/>
        <v>0</v>
      </c>
      <c r="I166" s="19">
        <f t="shared" si="164"/>
        <v>0</v>
      </c>
      <c r="J166" s="9">
        <v>1485.0920000000001</v>
      </c>
      <c r="K166" s="10">
        <v>143.34566838000001</v>
      </c>
      <c r="L166" s="10">
        <v>1341.7463316200001</v>
      </c>
      <c r="M166" s="11">
        <v>139900.88521584999</v>
      </c>
    </row>
    <row r="167" spans="1:13" ht="15.5" hidden="1" thickBot="1" x14ac:dyDescent="0.45">
      <c r="A167" s="25" t="s">
        <v>13</v>
      </c>
      <c r="B167" s="9">
        <v>2358.431</v>
      </c>
      <c r="C167" s="10">
        <v>0</v>
      </c>
      <c r="D167" s="10">
        <v>2358.431</v>
      </c>
      <c r="E167" s="11">
        <v>141805.11100231</v>
      </c>
      <c r="F167" s="17">
        <f t="shared" ref="F167:I167" si="165">SUM(F495:F506)</f>
        <v>0</v>
      </c>
      <c r="G167" s="18">
        <f t="shared" si="165"/>
        <v>0</v>
      </c>
      <c r="H167" s="18">
        <f t="shared" si="165"/>
        <v>0</v>
      </c>
      <c r="I167" s="19">
        <f t="shared" si="165"/>
        <v>0</v>
      </c>
      <c r="J167" s="9">
        <v>2358.431</v>
      </c>
      <c r="K167" s="10">
        <v>0</v>
      </c>
      <c r="L167" s="10">
        <v>2358.431</v>
      </c>
      <c r="M167" s="11">
        <v>142259.31621585001</v>
      </c>
    </row>
    <row r="168" spans="1:13" ht="15.5" hidden="1" thickBot="1" x14ac:dyDescent="0.45">
      <c r="A168" s="25" t="s">
        <v>14</v>
      </c>
      <c r="B168" s="9">
        <v>4373.1440000000002</v>
      </c>
      <c r="C168" s="10">
        <v>0</v>
      </c>
      <c r="D168" s="10">
        <v>4373.1440000000002</v>
      </c>
      <c r="E168" s="11">
        <v>146178.25500231</v>
      </c>
      <c r="F168" s="17">
        <f t="shared" ref="F168:I168" si="166">SUM(F496:F507)</f>
        <v>0</v>
      </c>
      <c r="G168" s="18">
        <f t="shared" si="166"/>
        <v>0</v>
      </c>
      <c r="H168" s="18">
        <f t="shared" si="166"/>
        <v>0</v>
      </c>
      <c r="I168" s="19">
        <f t="shared" si="166"/>
        <v>0</v>
      </c>
      <c r="J168" s="9">
        <v>4373.1440000000002</v>
      </c>
      <c r="K168" s="10">
        <v>0</v>
      </c>
      <c r="L168" s="10">
        <v>4373.1440000000002</v>
      </c>
      <c r="M168" s="11">
        <v>146632.46021585001</v>
      </c>
    </row>
    <row r="169" spans="1:13" ht="15.5" hidden="1" thickBot="1" x14ac:dyDescent="0.45">
      <c r="A169" s="25" t="s">
        <v>15</v>
      </c>
      <c r="B169" s="9">
        <v>2226.241</v>
      </c>
      <c r="C169" s="10">
        <v>8725.75</v>
      </c>
      <c r="D169" s="10">
        <v>-6499.509</v>
      </c>
      <c r="E169" s="11">
        <v>139678.74600230998</v>
      </c>
      <c r="F169" s="17">
        <f t="shared" ref="F169:I169" si="167">SUM(F497:F508)</f>
        <v>0</v>
      </c>
      <c r="G169" s="18">
        <f t="shared" si="167"/>
        <v>0</v>
      </c>
      <c r="H169" s="18">
        <f t="shared" si="167"/>
        <v>0</v>
      </c>
      <c r="I169" s="19">
        <f t="shared" si="167"/>
        <v>0</v>
      </c>
      <c r="J169" s="9">
        <v>2226.241</v>
      </c>
      <c r="K169" s="10">
        <v>8725.75</v>
      </c>
      <c r="L169" s="10">
        <v>-6499.509</v>
      </c>
      <c r="M169" s="11">
        <v>140132.95121585001</v>
      </c>
    </row>
    <row r="170" spans="1:13" ht="15.5" hidden="1" thickBot="1" x14ac:dyDescent="0.45">
      <c r="A170" s="25" t="s">
        <v>1</v>
      </c>
      <c r="B170" s="9">
        <v>1650.6410000000001</v>
      </c>
      <c r="C170" s="10">
        <v>0</v>
      </c>
      <c r="D170" s="10">
        <v>1650.6410000000001</v>
      </c>
      <c r="E170" s="11">
        <v>141329.38700230999</v>
      </c>
      <c r="F170" s="17">
        <f t="shared" ref="F170:I170" si="168">SUM(F498:F509)</f>
        <v>0</v>
      </c>
      <c r="G170" s="18">
        <f t="shared" si="168"/>
        <v>0</v>
      </c>
      <c r="H170" s="18">
        <f t="shared" si="168"/>
        <v>0</v>
      </c>
      <c r="I170" s="19">
        <f t="shared" si="168"/>
        <v>0</v>
      </c>
      <c r="J170" s="9">
        <v>1650.6410000000001</v>
      </c>
      <c r="K170" s="10">
        <v>0</v>
      </c>
      <c r="L170" s="10">
        <v>1650.6410000000001</v>
      </c>
      <c r="M170" s="11">
        <v>141783.59221585002</v>
      </c>
    </row>
    <row r="171" spans="1:13" ht="15.5" hidden="1" thickBot="1" x14ac:dyDescent="0.45">
      <c r="A171" s="25" t="s">
        <v>2</v>
      </c>
      <c r="B171" s="9">
        <v>2205.7739999999999</v>
      </c>
      <c r="C171" s="10">
        <v>0</v>
      </c>
      <c r="D171" s="10">
        <v>2205.7739999999999</v>
      </c>
      <c r="E171" s="11">
        <v>143535.16100230999</v>
      </c>
      <c r="F171" s="17">
        <f t="shared" ref="F171:I171" si="169">SUM(F499:F510)</f>
        <v>0</v>
      </c>
      <c r="G171" s="18">
        <f t="shared" si="169"/>
        <v>0</v>
      </c>
      <c r="H171" s="18">
        <f t="shared" si="169"/>
        <v>0</v>
      </c>
      <c r="I171" s="19">
        <f t="shared" si="169"/>
        <v>0</v>
      </c>
      <c r="J171" s="9">
        <v>2205.7739999999999</v>
      </c>
      <c r="K171" s="10">
        <v>14.535</v>
      </c>
      <c r="L171" s="10">
        <v>2191.239</v>
      </c>
      <c r="M171" s="11">
        <v>143974.83164901999</v>
      </c>
    </row>
    <row r="172" spans="1:13" ht="15.5" hidden="1" thickBot="1" x14ac:dyDescent="0.45">
      <c r="A172" s="25" t="s">
        <v>16</v>
      </c>
      <c r="B172" s="9">
        <v>2353.08</v>
      </c>
      <c r="C172" s="10">
        <v>0</v>
      </c>
      <c r="D172" s="10">
        <v>2353.08</v>
      </c>
      <c r="E172" s="11">
        <v>145888.24100231001</v>
      </c>
      <c r="F172" s="17">
        <f t="shared" ref="F172:I172" si="170">SUM(F500:F511)</f>
        <v>0</v>
      </c>
      <c r="G172" s="18">
        <f t="shared" si="170"/>
        <v>0</v>
      </c>
      <c r="H172" s="18">
        <f t="shared" si="170"/>
        <v>0</v>
      </c>
      <c r="I172" s="19">
        <f t="shared" si="170"/>
        <v>0</v>
      </c>
      <c r="J172" s="9">
        <v>2353.08</v>
      </c>
      <c r="K172" s="10">
        <v>0</v>
      </c>
      <c r="L172" s="10">
        <v>2353.08</v>
      </c>
      <c r="M172" s="11">
        <v>146327.91164901998</v>
      </c>
    </row>
    <row r="173" spans="1:13" ht="15.5" hidden="1" thickBot="1" x14ac:dyDescent="0.45">
      <c r="A173" s="25" t="s">
        <v>3</v>
      </c>
      <c r="B173" s="9">
        <v>550</v>
      </c>
      <c r="C173" s="10">
        <v>0</v>
      </c>
      <c r="D173" s="10">
        <v>550</v>
      </c>
      <c r="E173" s="11">
        <v>146438.24100231001</v>
      </c>
      <c r="F173" s="17">
        <f t="shared" ref="F173:I173" si="171">SUM(F501:F512)</f>
        <v>0</v>
      </c>
      <c r="G173" s="18">
        <f t="shared" si="171"/>
        <v>0</v>
      </c>
      <c r="H173" s="18">
        <f t="shared" si="171"/>
        <v>0</v>
      </c>
      <c r="I173" s="19">
        <f t="shared" si="171"/>
        <v>0</v>
      </c>
      <c r="J173" s="9">
        <v>550</v>
      </c>
      <c r="K173" s="10">
        <v>0</v>
      </c>
      <c r="L173" s="10">
        <v>550</v>
      </c>
      <c r="M173" s="11">
        <v>146877.91164901998</v>
      </c>
    </row>
    <row r="174" spans="1:13" ht="15.5" hidden="1" thickBot="1" x14ac:dyDescent="0.45">
      <c r="A174" s="25" t="s">
        <v>17</v>
      </c>
      <c r="B174" s="9">
        <v>0</v>
      </c>
      <c r="C174" s="10">
        <v>0</v>
      </c>
      <c r="D174" s="10">
        <v>0</v>
      </c>
      <c r="E174" s="11">
        <v>146438.24100231001</v>
      </c>
      <c r="F174" s="17">
        <f t="shared" ref="F174:I174" si="172">SUM(F502:F513)</f>
        <v>0</v>
      </c>
      <c r="G174" s="18">
        <f t="shared" si="172"/>
        <v>0</v>
      </c>
      <c r="H174" s="18">
        <f t="shared" si="172"/>
        <v>0</v>
      </c>
      <c r="I174" s="19">
        <f t="shared" si="172"/>
        <v>0</v>
      </c>
      <c r="J174" s="9">
        <v>0</v>
      </c>
      <c r="K174" s="10">
        <v>0</v>
      </c>
      <c r="L174" s="10">
        <v>0</v>
      </c>
      <c r="M174" s="11">
        <v>146877.91164901998</v>
      </c>
    </row>
    <row r="175" spans="1:13" ht="15.5" hidden="1" thickBot="1" x14ac:dyDescent="0.45">
      <c r="A175" s="21">
        <v>2010</v>
      </c>
      <c r="B175" s="22"/>
      <c r="C175" s="23"/>
      <c r="D175" s="37"/>
      <c r="E175" s="24"/>
      <c r="F175" s="17">
        <f t="shared" ref="F175:I175" si="173">SUM(F503:F514)</f>
        <v>0</v>
      </c>
      <c r="G175" s="18">
        <f t="shared" si="173"/>
        <v>0</v>
      </c>
      <c r="H175" s="18">
        <f t="shared" si="173"/>
        <v>0</v>
      </c>
      <c r="I175" s="19">
        <f t="shared" si="173"/>
        <v>0</v>
      </c>
      <c r="J175" s="22"/>
      <c r="K175" s="23"/>
      <c r="L175" s="23"/>
      <c r="M175" s="24"/>
    </row>
    <row r="176" spans="1:13" ht="15.5" hidden="1" thickBot="1" x14ac:dyDescent="0.45">
      <c r="A176" s="25" t="s">
        <v>10</v>
      </c>
      <c r="B176" s="9">
        <v>4000</v>
      </c>
      <c r="C176" s="10">
        <v>8811</v>
      </c>
      <c r="D176" s="10">
        <v>-4811</v>
      </c>
      <c r="E176" s="11">
        <v>141627.24100231001</v>
      </c>
      <c r="F176" s="17">
        <f t="shared" ref="F176:I176" si="174">SUM(F504:F515)</f>
        <v>0</v>
      </c>
      <c r="G176" s="18">
        <f t="shared" si="174"/>
        <v>0</v>
      </c>
      <c r="H176" s="18">
        <f t="shared" si="174"/>
        <v>0</v>
      </c>
      <c r="I176" s="19">
        <f t="shared" si="174"/>
        <v>0</v>
      </c>
      <c r="J176" s="9">
        <v>4000</v>
      </c>
      <c r="K176" s="10">
        <v>8811</v>
      </c>
      <c r="L176" s="10">
        <v>-4811</v>
      </c>
      <c r="M176" s="11">
        <v>142066.91164901998</v>
      </c>
    </row>
    <row r="177" spans="1:13" ht="15.5" hidden="1" thickBot="1" x14ac:dyDescent="0.45">
      <c r="A177" s="25" t="s">
        <v>11</v>
      </c>
      <c r="B177" s="9">
        <v>1658.325</v>
      </c>
      <c r="C177" s="10">
        <v>0</v>
      </c>
      <c r="D177" s="10">
        <v>1658.325</v>
      </c>
      <c r="E177" s="11">
        <v>143285.56600230999</v>
      </c>
      <c r="F177" s="17">
        <f t="shared" ref="F177:I177" si="175">SUM(F505:F516)</f>
        <v>0</v>
      </c>
      <c r="G177" s="18">
        <f t="shared" si="175"/>
        <v>0</v>
      </c>
      <c r="H177" s="18">
        <f t="shared" si="175"/>
        <v>0</v>
      </c>
      <c r="I177" s="19">
        <f t="shared" si="175"/>
        <v>0</v>
      </c>
      <c r="J177" s="9">
        <v>1658.325</v>
      </c>
      <c r="K177" s="10">
        <v>0</v>
      </c>
      <c r="L177" s="10">
        <v>1658.325</v>
      </c>
      <c r="M177" s="11">
        <v>143725.23664901999</v>
      </c>
    </row>
    <row r="178" spans="1:13" ht="15.5" hidden="1" thickBot="1" x14ac:dyDescent="0.45">
      <c r="A178" s="25" t="s">
        <v>12</v>
      </c>
      <c r="B178" s="9">
        <v>1670.325</v>
      </c>
      <c r="C178" s="10">
        <v>0</v>
      </c>
      <c r="D178" s="10">
        <v>1670.325</v>
      </c>
      <c r="E178" s="11">
        <v>144955.89100231</v>
      </c>
      <c r="F178" s="17">
        <f t="shared" ref="F178:I178" si="176">SUM(F506:F517)</f>
        <v>0</v>
      </c>
      <c r="G178" s="18">
        <f t="shared" si="176"/>
        <v>0</v>
      </c>
      <c r="H178" s="18">
        <f t="shared" si="176"/>
        <v>0</v>
      </c>
      <c r="I178" s="19">
        <f t="shared" si="176"/>
        <v>0</v>
      </c>
      <c r="J178" s="9">
        <v>1670.325</v>
      </c>
      <c r="K178" s="10">
        <v>21.801850250000001</v>
      </c>
      <c r="L178" s="10">
        <v>1648.5231497500001</v>
      </c>
      <c r="M178" s="11">
        <v>145373.75979876998</v>
      </c>
    </row>
    <row r="179" spans="1:13" ht="15.5" hidden="1" thickBot="1" x14ac:dyDescent="0.45">
      <c r="A179" s="25" t="s">
        <v>0</v>
      </c>
      <c r="B179" s="9">
        <v>2500</v>
      </c>
      <c r="C179" s="10">
        <v>0</v>
      </c>
      <c r="D179" s="10">
        <v>2500</v>
      </c>
      <c r="E179" s="11">
        <v>147455.89100231</v>
      </c>
      <c r="F179" s="17">
        <f t="shared" ref="F179:I179" si="177">SUM(F507:F518)</f>
        <v>0</v>
      </c>
      <c r="G179" s="18">
        <f t="shared" si="177"/>
        <v>0</v>
      </c>
      <c r="H179" s="18">
        <f t="shared" si="177"/>
        <v>0</v>
      </c>
      <c r="I179" s="19">
        <f t="shared" si="177"/>
        <v>0</v>
      </c>
      <c r="J179" s="9">
        <v>2500</v>
      </c>
      <c r="K179" s="10">
        <v>0</v>
      </c>
      <c r="L179" s="10">
        <v>2500</v>
      </c>
      <c r="M179" s="11">
        <v>147873.75979876998</v>
      </c>
    </row>
    <row r="180" spans="1:13" ht="15.5" hidden="1" thickBot="1" x14ac:dyDescent="0.45">
      <c r="A180" s="25" t="s">
        <v>13</v>
      </c>
      <c r="B180" s="9">
        <f>1118.672+1366.665</f>
        <v>2485.337</v>
      </c>
      <c r="C180" s="10">
        <v>0</v>
      </c>
      <c r="D180" s="10">
        <f t="shared" ref="D180:D185" si="178">B180-C180</f>
        <v>2485.337</v>
      </c>
      <c r="E180" s="11">
        <v>149941.22800231</v>
      </c>
      <c r="F180" s="17">
        <f t="shared" ref="F180:I180" si="179">SUM(F508:F519)</f>
        <v>0</v>
      </c>
      <c r="G180" s="18">
        <f t="shared" si="179"/>
        <v>0</v>
      </c>
      <c r="H180" s="18">
        <f t="shared" si="179"/>
        <v>0</v>
      </c>
      <c r="I180" s="19">
        <f t="shared" si="179"/>
        <v>0</v>
      </c>
      <c r="J180" s="9">
        <f t="shared" ref="J180:K182" si="180">F180+B180</f>
        <v>2485.337</v>
      </c>
      <c r="K180" s="10">
        <f t="shared" si="180"/>
        <v>0</v>
      </c>
      <c r="L180" s="10">
        <f t="shared" ref="L180:L185" si="181">J180-K180</f>
        <v>2485.337</v>
      </c>
      <c r="M180" s="11">
        <v>150213.75113043</v>
      </c>
    </row>
    <row r="181" spans="1:13" ht="15.5" hidden="1" thickBot="1" x14ac:dyDescent="0.45">
      <c r="A181" s="25" t="s">
        <v>14</v>
      </c>
      <c r="B181" s="9">
        <v>1870.4059999999999</v>
      </c>
      <c r="C181" s="10">
        <v>0</v>
      </c>
      <c r="D181" s="10">
        <f t="shared" si="178"/>
        <v>1870.4059999999999</v>
      </c>
      <c r="E181" s="11">
        <v>151811.63400230999</v>
      </c>
      <c r="F181" s="17">
        <f t="shared" ref="F181:I181" si="182">SUM(F509:F520)</f>
        <v>0</v>
      </c>
      <c r="G181" s="18">
        <f t="shared" si="182"/>
        <v>0</v>
      </c>
      <c r="H181" s="18">
        <f t="shared" si="182"/>
        <v>0</v>
      </c>
      <c r="I181" s="19">
        <f t="shared" si="182"/>
        <v>0</v>
      </c>
      <c r="J181" s="9">
        <f t="shared" si="180"/>
        <v>1870.4059999999999</v>
      </c>
      <c r="K181" s="10">
        <f t="shared" si="180"/>
        <v>0</v>
      </c>
      <c r="L181" s="10">
        <f t="shared" si="181"/>
        <v>1870.4059999999999</v>
      </c>
      <c r="M181" s="11">
        <v>152084.15713042999</v>
      </c>
    </row>
    <row r="182" spans="1:13" ht="15.5" hidden="1" thickBot="1" x14ac:dyDescent="0.45">
      <c r="A182" s="25" t="s">
        <v>15</v>
      </c>
      <c r="B182" s="9">
        <f>550+824.61</f>
        <v>1374.6100000000001</v>
      </c>
      <c r="C182" s="10">
        <v>0</v>
      </c>
      <c r="D182" s="10">
        <f t="shared" si="178"/>
        <v>1374.6100000000001</v>
      </c>
      <c r="E182" s="11">
        <v>153186.24400231001</v>
      </c>
      <c r="F182" s="17">
        <f t="shared" ref="F182:I182" si="183">SUM(F510:F521)</f>
        <v>0</v>
      </c>
      <c r="G182" s="18">
        <f t="shared" si="183"/>
        <v>0</v>
      </c>
      <c r="H182" s="18">
        <f t="shared" si="183"/>
        <v>0</v>
      </c>
      <c r="I182" s="19">
        <f t="shared" si="183"/>
        <v>0</v>
      </c>
      <c r="J182" s="9">
        <f t="shared" si="180"/>
        <v>1374.6100000000001</v>
      </c>
      <c r="K182" s="10">
        <f t="shared" si="180"/>
        <v>0</v>
      </c>
      <c r="L182" s="10">
        <f t="shared" si="181"/>
        <v>1374.6100000000001</v>
      </c>
      <c r="M182" s="11">
        <v>153444.2325636</v>
      </c>
    </row>
    <row r="183" spans="1:13" ht="15.5" hidden="1" thickBot="1" x14ac:dyDescent="0.45">
      <c r="A183" s="25" t="s">
        <v>1</v>
      </c>
      <c r="B183" s="9">
        <v>983.19799999999998</v>
      </c>
      <c r="C183" s="10">
        <v>0</v>
      </c>
      <c r="D183" s="10">
        <f t="shared" si="178"/>
        <v>983.19799999999998</v>
      </c>
      <c r="E183" s="11">
        <v>154169.44200231001</v>
      </c>
      <c r="F183" s="17">
        <f t="shared" ref="F183:I183" si="184">SUM(F511:F522)</f>
        <v>0</v>
      </c>
      <c r="G183" s="18">
        <f t="shared" si="184"/>
        <v>0</v>
      </c>
      <c r="H183" s="18">
        <f t="shared" si="184"/>
        <v>0</v>
      </c>
      <c r="I183" s="19">
        <f t="shared" si="184"/>
        <v>0</v>
      </c>
      <c r="J183" s="9">
        <f t="shared" ref="J183:K185" si="185">F183+B183</f>
        <v>983.19799999999998</v>
      </c>
      <c r="K183" s="10">
        <f t="shared" si="185"/>
        <v>0</v>
      </c>
      <c r="L183" s="10">
        <f t="shared" si="181"/>
        <v>983.19799999999998</v>
      </c>
      <c r="M183" s="11">
        <v>154427.43056360001</v>
      </c>
    </row>
    <row r="184" spans="1:13" ht="15.5" hidden="1" thickBot="1" x14ac:dyDescent="0.45">
      <c r="A184" s="25" t="s">
        <v>2</v>
      </c>
      <c r="B184" s="9">
        <f>789.142+1335.473</f>
        <v>2124.6149999999998</v>
      </c>
      <c r="C184" s="10">
        <v>0</v>
      </c>
      <c r="D184" s="10">
        <f t="shared" si="178"/>
        <v>2124.6149999999998</v>
      </c>
      <c r="E184" s="11">
        <v>156294.05700231</v>
      </c>
      <c r="F184" s="17">
        <f t="shared" ref="F184:I184" si="186">SUM(F512:F523)</f>
        <v>0</v>
      </c>
      <c r="G184" s="18">
        <f t="shared" si="186"/>
        <v>0</v>
      </c>
      <c r="H184" s="18">
        <f t="shared" si="186"/>
        <v>0</v>
      </c>
      <c r="I184" s="19">
        <f t="shared" si="186"/>
        <v>0</v>
      </c>
      <c r="J184" s="9">
        <f t="shared" si="185"/>
        <v>2124.6149999999998</v>
      </c>
      <c r="K184" s="10">
        <f t="shared" si="185"/>
        <v>0</v>
      </c>
      <c r="L184" s="10">
        <f t="shared" si="181"/>
        <v>2124.6149999999998</v>
      </c>
      <c r="M184" s="11">
        <v>156479.37272943</v>
      </c>
    </row>
    <row r="185" spans="1:13" ht="15.5" hidden="1" thickBot="1" x14ac:dyDescent="0.45">
      <c r="A185" s="25" t="s">
        <v>16</v>
      </c>
      <c r="B185" s="9">
        <f>880+660</f>
        <v>1540</v>
      </c>
      <c r="C185" s="10">
        <v>0</v>
      </c>
      <c r="D185" s="10">
        <f t="shared" si="178"/>
        <v>1540</v>
      </c>
      <c r="E185" s="11">
        <v>157834.05700231</v>
      </c>
      <c r="F185" s="17">
        <f t="shared" ref="F185:I185" si="187">SUM(F513:F524)</f>
        <v>0</v>
      </c>
      <c r="G185" s="18">
        <f t="shared" si="187"/>
        <v>0</v>
      </c>
      <c r="H185" s="18">
        <f t="shared" si="187"/>
        <v>0</v>
      </c>
      <c r="I185" s="19">
        <f t="shared" si="187"/>
        <v>0</v>
      </c>
      <c r="J185" s="9">
        <f t="shared" si="185"/>
        <v>1540</v>
      </c>
      <c r="K185" s="10">
        <f t="shared" si="185"/>
        <v>0</v>
      </c>
      <c r="L185" s="10">
        <f t="shared" si="181"/>
        <v>1540</v>
      </c>
      <c r="M185" s="11">
        <v>158019.37272943</v>
      </c>
    </row>
    <row r="186" spans="1:13" ht="15.5" hidden="1" thickBot="1" x14ac:dyDescent="0.45">
      <c r="A186" s="25" t="s">
        <v>3</v>
      </c>
      <c r="B186" s="9">
        <f>1100</f>
        <v>1100</v>
      </c>
      <c r="C186" s="10">
        <v>0</v>
      </c>
      <c r="D186" s="10">
        <f>B186-C186</f>
        <v>1100</v>
      </c>
      <c r="E186" s="11">
        <v>158934.05700231</v>
      </c>
      <c r="F186" s="17">
        <f t="shared" ref="F186:I186" si="188">SUM(F514:F525)</f>
        <v>0</v>
      </c>
      <c r="G186" s="18">
        <f t="shared" si="188"/>
        <v>0</v>
      </c>
      <c r="H186" s="18">
        <f t="shared" si="188"/>
        <v>0</v>
      </c>
      <c r="I186" s="19">
        <f t="shared" si="188"/>
        <v>0</v>
      </c>
      <c r="J186" s="9">
        <f>F186+B186</f>
        <v>1100</v>
      </c>
      <c r="K186" s="10">
        <f>G186+C186</f>
        <v>0</v>
      </c>
      <c r="L186" s="10">
        <f>J186-K186</f>
        <v>1100</v>
      </c>
      <c r="M186" s="11">
        <v>159119.37272943</v>
      </c>
    </row>
    <row r="187" spans="1:13" ht="15.5" hidden="1" thickBot="1" x14ac:dyDescent="0.45">
      <c r="A187" s="25" t="s">
        <v>17</v>
      </c>
      <c r="B187" s="9">
        <v>0</v>
      </c>
      <c r="C187" s="10">
        <v>0</v>
      </c>
      <c r="D187" s="10">
        <f>B187-C187</f>
        <v>0</v>
      </c>
      <c r="E187" s="11">
        <v>158934.05700231</v>
      </c>
      <c r="F187" s="17">
        <f t="shared" ref="F187:I187" si="189">SUM(F515:F526)</f>
        <v>0</v>
      </c>
      <c r="G187" s="18">
        <f t="shared" si="189"/>
        <v>0</v>
      </c>
      <c r="H187" s="18">
        <f t="shared" si="189"/>
        <v>0</v>
      </c>
      <c r="I187" s="19">
        <f t="shared" si="189"/>
        <v>0</v>
      </c>
      <c r="J187" s="9">
        <f>F187+B187</f>
        <v>0</v>
      </c>
      <c r="K187" s="10">
        <f>G187+C187</f>
        <v>0</v>
      </c>
      <c r="L187" s="10">
        <f>J187-K187</f>
        <v>0</v>
      </c>
      <c r="M187" s="11">
        <v>159119.37272943</v>
      </c>
    </row>
    <row r="188" spans="1:13" ht="15.5" hidden="1" thickBot="1" x14ac:dyDescent="0.45">
      <c r="A188" s="21">
        <v>2011</v>
      </c>
      <c r="B188" s="22"/>
      <c r="C188" s="23"/>
      <c r="D188" s="37"/>
      <c r="E188" s="24"/>
      <c r="F188" s="17">
        <f t="shared" ref="F188:I188" si="190">SUM(F516:F527)</f>
        <v>0</v>
      </c>
      <c r="G188" s="18">
        <f t="shared" si="190"/>
        <v>0</v>
      </c>
      <c r="H188" s="18">
        <f t="shared" si="190"/>
        <v>0</v>
      </c>
      <c r="I188" s="19">
        <f t="shared" si="190"/>
        <v>0</v>
      </c>
      <c r="J188" s="22"/>
      <c r="K188" s="23"/>
      <c r="L188" s="23"/>
      <c r="M188" s="24"/>
    </row>
    <row r="189" spans="1:13" ht="15.5" hidden="1" thickBot="1" x14ac:dyDescent="0.45">
      <c r="A189" s="25" t="s">
        <v>10</v>
      </c>
      <c r="B189" s="9">
        <v>4000</v>
      </c>
      <c r="C189" s="10">
        <v>8268.1929999999993</v>
      </c>
      <c r="D189" s="10">
        <f>B189-C189</f>
        <v>-4268.1929999999993</v>
      </c>
      <c r="E189" s="11">
        <v>154665.86400231</v>
      </c>
      <c r="F189" s="17">
        <f t="shared" ref="F189:I189" si="191">SUM(F517:F528)</f>
        <v>0</v>
      </c>
      <c r="G189" s="18">
        <f t="shared" si="191"/>
        <v>0</v>
      </c>
      <c r="H189" s="18">
        <f t="shared" si="191"/>
        <v>0</v>
      </c>
      <c r="I189" s="19">
        <f t="shared" si="191"/>
        <v>0</v>
      </c>
      <c r="J189" s="9">
        <f t="shared" ref="J189:K191" si="192">F189+B189</f>
        <v>4000</v>
      </c>
      <c r="K189" s="10">
        <f t="shared" si="192"/>
        <v>8268.1929999999993</v>
      </c>
      <c r="L189" s="10">
        <f>J189-K189</f>
        <v>-4268.1929999999993</v>
      </c>
      <c r="M189" s="11">
        <v>154851.17972943</v>
      </c>
    </row>
    <row r="190" spans="1:13" ht="15.5" hidden="1" thickBot="1" x14ac:dyDescent="0.45">
      <c r="A190" s="25" t="s">
        <v>11</v>
      </c>
      <c r="B190" s="9">
        <f>704.804+935</f>
        <v>1639.8040000000001</v>
      </c>
      <c r="C190" s="10">
        <v>0</v>
      </c>
      <c r="D190" s="10">
        <f>B190-C190</f>
        <v>1639.8040000000001</v>
      </c>
      <c r="E190" s="11">
        <v>156341.66800231001</v>
      </c>
      <c r="F190" s="17">
        <f t="shared" ref="F190:I190" si="193">SUM(F518:F529)</f>
        <v>0</v>
      </c>
      <c r="G190" s="18">
        <f t="shared" si="193"/>
        <v>0</v>
      </c>
      <c r="H190" s="18">
        <f t="shared" si="193"/>
        <v>0</v>
      </c>
      <c r="I190" s="19">
        <f t="shared" si="193"/>
        <v>0</v>
      </c>
      <c r="J190" s="9">
        <f t="shared" si="192"/>
        <v>1639.8040000000001</v>
      </c>
      <c r="K190" s="10">
        <f t="shared" si="192"/>
        <v>0</v>
      </c>
      <c r="L190" s="10">
        <f>J190-K190</f>
        <v>1639.8040000000001</v>
      </c>
      <c r="M190" s="11">
        <v>156526.98372942998</v>
      </c>
    </row>
    <row r="191" spans="1:13" ht="15.5" hidden="1" thickBot="1" x14ac:dyDescent="0.45">
      <c r="A191" s="25" t="s">
        <v>12</v>
      </c>
      <c r="B191" s="9">
        <f>693.922+660</f>
        <v>1353.922</v>
      </c>
      <c r="C191" s="10">
        <v>0</v>
      </c>
      <c r="D191" s="10">
        <f>B191-C191</f>
        <v>1353.922</v>
      </c>
      <c r="E191" s="11">
        <v>157695.59000231</v>
      </c>
      <c r="F191" s="17">
        <f t="shared" ref="F191:I191" si="194">SUM(F519:F530)</f>
        <v>0</v>
      </c>
      <c r="G191" s="18">
        <f t="shared" si="194"/>
        <v>0</v>
      </c>
      <c r="H191" s="18">
        <f t="shared" si="194"/>
        <v>0</v>
      </c>
      <c r="I191" s="19">
        <f t="shared" si="194"/>
        <v>0</v>
      </c>
      <c r="J191" s="9">
        <f t="shared" si="192"/>
        <v>1353.922</v>
      </c>
      <c r="K191" s="10">
        <f t="shared" si="192"/>
        <v>0</v>
      </c>
      <c r="L191" s="10">
        <f>J191-K191</f>
        <v>1353.922</v>
      </c>
      <c r="M191" s="11">
        <v>157880.90572943</v>
      </c>
    </row>
    <row r="192" spans="1:13" ht="15.5" hidden="1" thickBot="1" x14ac:dyDescent="0.45">
      <c r="A192" s="25" t="s">
        <v>0</v>
      </c>
      <c r="B192" s="9">
        <v>1650</v>
      </c>
      <c r="C192" s="10">
        <v>0</v>
      </c>
      <c r="D192" s="10">
        <v>1650</v>
      </c>
      <c r="E192" s="11">
        <v>159345.59000231</v>
      </c>
      <c r="F192" s="17">
        <f t="shared" ref="F192:I192" si="195">SUM(F520:F531)</f>
        <v>0</v>
      </c>
      <c r="G192" s="18">
        <f t="shared" si="195"/>
        <v>0</v>
      </c>
      <c r="H192" s="18">
        <f t="shared" si="195"/>
        <v>0</v>
      </c>
      <c r="I192" s="19">
        <f t="shared" si="195"/>
        <v>0</v>
      </c>
      <c r="J192" s="9">
        <v>1650</v>
      </c>
      <c r="K192" s="10">
        <v>145.34566833000002</v>
      </c>
      <c r="L192" s="10">
        <v>1504.6543316699999</v>
      </c>
      <c r="M192" s="11">
        <v>159385.5600611</v>
      </c>
    </row>
    <row r="193" spans="1:13" ht="15.5" hidden="1" thickBot="1" x14ac:dyDescent="0.45">
      <c r="A193" s="25" t="s">
        <v>13</v>
      </c>
      <c r="B193" s="9">
        <f>660+660</f>
        <v>1320</v>
      </c>
      <c r="C193" s="10">
        <v>0</v>
      </c>
      <c r="D193" s="10">
        <f t="shared" ref="D193:D198" si="196">B193-C193</f>
        <v>1320</v>
      </c>
      <c r="E193" s="11">
        <v>160665.59000231</v>
      </c>
      <c r="F193" s="17">
        <f t="shared" ref="F193:I193" si="197">SUM(F521:F532)</f>
        <v>0</v>
      </c>
      <c r="G193" s="18">
        <f t="shared" si="197"/>
        <v>0</v>
      </c>
      <c r="H193" s="18">
        <f t="shared" si="197"/>
        <v>0</v>
      </c>
      <c r="I193" s="19">
        <f t="shared" si="197"/>
        <v>0</v>
      </c>
      <c r="J193" s="9">
        <f t="shared" ref="J193:K195" si="198">F193+B193</f>
        <v>1320</v>
      </c>
      <c r="K193" s="10">
        <f t="shared" si="198"/>
        <v>0</v>
      </c>
      <c r="L193" s="10">
        <f t="shared" ref="L193:L198" si="199">J193-K193</f>
        <v>1320</v>
      </c>
      <c r="M193" s="11">
        <v>160705.5600611</v>
      </c>
    </row>
    <row r="194" spans="1:13" ht="15.5" hidden="1" thickBot="1" x14ac:dyDescent="0.45">
      <c r="A194" s="25" t="s">
        <v>14</v>
      </c>
      <c r="B194" s="9">
        <f>880+880</f>
        <v>1760</v>
      </c>
      <c r="C194" s="10">
        <v>0</v>
      </c>
      <c r="D194" s="10">
        <f t="shared" si="196"/>
        <v>1760</v>
      </c>
      <c r="E194" s="11">
        <v>162425.59000231</v>
      </c>
      <c r="F194" s="17">
        <f t="shared" ref="F194:I194" si="200">SUM(F522:F533)</f>
        <v>0</v>
      </c>
      <c r="G194" s="18">
        <f t="shared" si="200"/>
        <v>0</v>
      </c>
      <c r="H194" s="18">
        <f t="shared" si="200"/>
        <v>0</v>
      </c>
      <c r="I194" s="19">
        <f t="shared" si="200"/>
        <v>0</v>
      </c>
      <c r="J194" s="9">
        <f t="shared" si="198"/>
        <v>1760</v>
      </c>
      <c r="K194" s="10">
        <f t="shared" si="198"/>
        <v>0</v>
      </c>
      <c r="L194" s="10">
        <f t="shared" si="199"/>
        <v>1760</v>
      </c>
      <c r="M194" s="11">
        <v>162465.5600611</v>
      </c>
    </row>
    <row r="195" spans="1:13" ht="15.5" hidden="1" thickBot="1" x14ac:dyDescent="0.45">
      <c r="A195" s="25" t="s">
        <v>15</v>
      </c>
      <c r="B195" s="9">
        <f>790.097+894.54</f>
        <v>1684.6369999999999</v>
      </c>
      <c r="C195" s="10">
        <v>0</v>
      </c>
      <c r="D195" s="10">
        <f t="shared" si="196"/>
        <v>1684.6369999999999</v>
      </c>
      <c r="E195" s="11">
        <v>164110.22700230998</v>
      </c>
      <c r="F195" s="17">
        <f t="shared" ref="F195:I195" si="201">SUM(F523:F534)</f>
        <v>0</v>
      </c>
      <c r="G195" s="18">
        <f t="shared" si="201"/>
        <v>0</v>
      </c>
      <c r="H195" s="18">
        <f t="shared" si="201"/>
        <v>0</v>
      </c>
      <c r="I195" s="19">
        <f t="shared" si="201"/>
        <v>0</v>
      </c>
      <c r="J195" s="9">
        <f t="shared" si="198"/>
        <v>1684.6369999999999</v>
      </c>
      <c r="K195" s="10">
        <f t="shared" si="198"/>
        <v>0</v>
      </c>
      <c r="L195" s="10">
        <f t="shared" si="199"/>
        <v>1684.6369999999999</v>
      </c>
      <c r="M195" s="11">
        <v>164150.19706110001</v>
      </c>
    </row>
    <row r="196" spans="1:13" ht="15.5" hidden="1" thickBot="1" x14ac:dyDescent="0.45">
      <c r="A196" s="25" t="s">
        <v>1</v>
      </c>
      <c r="B196" s="9">
        <v>0</v>
      </c>
      <c r="C196" s="10">
        <v>0</v>
      </c>
      <c r="D196" s="10">
        <f t="shared" si="196"/>
        <v>0</v>
      </c>
      <c r="E196" s="11">
        <v>164110.22700230998</v>
      </c>
      <c r="F196" s="17">
        <f t="shared" ref="F196:I196" si="202">SUM(F524:F535)</f>
        <v>0</v>
      </c>
      <c r="G196" s="18">
        <f t="shared" si="202"/>
        <v>0</v>
      </c>
      <c r="H196" s="18">
        <f t="shared" si="202"/>
        <v>0</v>
      </c>
      <c r="I196" s="19">
        <f t="shared" si="202"/>
        <v>0</v>
      </c>
      <c r="J196" s="9">
        <f t="shared" ref="J196:K198" si="203">F196+B196</f>
        <v>0</v>
      </c>
      <c r="K196" s="10">
        <f t="shared" si="203"/>
        <v>0</v>
      </c>
      <c r="L196" s="10">
        <f t="shared" si="199"/>
        <v>0</v>
      </c>
      <c r="M196" s="11">
        <v>164150.19706110001</v>
      </c>
    </row>
    <row r="197" spans="1:13" ht="15.5" hidden="1" thickBot="1" x14ac:dyDescent="0.45">
      <c r="A197" s="25" t="s">
        <v>2</v>
      </c>
      <c r="B197" s="9">
        <f>724.969+660+200</f>
        <v>1584.9690000000001</v>
      </c>
      <c r="C197" s="10">
        <v>0</v>
      </c>
      <c r="D197" s="10">
        <f t="shared" si="196"/>
        <v>1584.9690000000001</v>
      </c>
      <c r="E197" s="11">
        <v>165695.19600231</v>
      </c>
      <c r="F197" s="17">
        <f t="shared" ref="F197:I197" si="204">SUM(F525:F536)</f>
        <v>0</v>
      </c>
      <c r="G197" s="18">
        <f t="shared" si="204"/>
        <v>0</v>
      </c>
      <c r="H197" s="18">
        <f t="shared" si="204"/>
        <v>0</v>
      </c>
      <c r="I197" s="19">
        <f t="shared" si="204"/>
        <v>0</v>
      </c>
      <c r="J197" s="9">
        <f t="shared" si="203"/>
        <v>1584.9690000000001</v>
      </c>
      <c r="K197" s="10">
        <f t="shared" si="203"/>
        <v>0</v>
      </c>
      <c r="L197" s="10">
        <f t="shared" si="199"/>
        <v>1584.9690000000001</v>
      </c>
      <c r="M197" s="11">
        <v>165735.1660611</v>
      </c>
    </row>
    <row r="198" spans="1:13" ht="15.5" hidden="1" thickBot="1" x14ac:dyDescent="0.45">
      <c r="A198" s="25" t="s">
        <v>16</v>
      </c>
      <c r="B198" s="9">
        <f>440+660</f>
        <v>1100</v>
      </c>
      <c r="C198" s="10">
        <v>0</v>
      </c>
      <c r="D198" s="10">
        <f t="shared" si="196"/>
        <v>1100</v>
      </c>
      <c r="E198" s="11">
        <v>166795.19600231</v>
      </c>
      <c r="F198" s="17">
        <f t="shared" ref="F198:I198" si="205">SUM(F526:F537)</f>
        <v>0</v>
      </c>
      <c r="G198" s="18">
        <f t="shared" si="205"/>
        <v>0</v>
      </c>
      <c r="H198" s="18">
        <f t="shared" si="205"/>
        <v>0</v>
      </c>
      <c r="I198" s="19">
        <f t="shared" si="205"/>
        <v>0</v>
      </c>
      <c r="J198" s="9">
        <f t="shared" si="203"/>
        <v>1100</v>
      </c>
      <c r="K198" s="10">
        <f t="shared" si="203"/>
        <v>0</v>
      </c>
      <c r="L198" s="10">
        <f t="shared" si="199"/>
        <v>1100</v>
      </c>
      <c r="M198" s="11">
        <v>166835.1660611</v>
      </c>
    </row>
    <row r="199" spans="1:13" ht="15.5" hidden="1" thickBot="1" x14ac:dyDescent="0.45">
      <c r="A199" s="25" t="s">
        <v>3</v>
      </c>
      <c r="B199" s="9">
        <v>1276.08</v>
      </c>
      <c r="C199" s="10">
        <v>0</v>
      </c>
      <c r="D199" s="10">
        <v>1276.08</v>
      </c>
      <c r="E199" s="11">
        <v>168071.27600230998</v>
      </c>
      <c r="F199" s="17">
        <f t="shared" ref="F199:I199" si="206">SUM(F527:F538)</f>
        <v>0</v>
      </c>
      <c r="G199" s="18">
        <f t="shared" si="206"/>
        <v>0</v>
      </c>
      <c r="H199" s="18">
        <f t="shared" si="206"/>
        <v>0</v>
      </c>
      <c r="I199" s="19">
        <f t="shared" si="206"/>
        <v>0</v>
      </c>
      <c r="J199" s="9">
        <v>1276.08</v>
      </c>
      <c r="K199" s="10">
        <v>0</v>
      </c>
      <c r="L199" s="10">
        <v>1276.08</v>
      </c>
      <c r="M199" s="11">
        <v>168111.24606110001</v>
      </c>
    </row>
    <row r="200" spans="1:13" ht="15.5" hidden="1" thickBot="1" x14ac:dyDescent="0.45">
      <c r="A200" s="25" t="s">
        <v>17</v>
      </c>
      <c r="B200" s="9">
        <v>0</v>
      </c>
      <c r="C200" s="10">
        <v>0</v>
      </c>
      <c r="D200" s="10">
        <v>1276.08</v>
      </c>
      <c r="E200" s="11">
        <v>168071.27600230998</v>
      </c>
      <c r="F200" s="17">
        <f t="shared" ref="F200:I200" si="207">SUM(F528:F539)</f>
        <v>0</v>
      </c>
      <c r="G200" s="18">
        <f t="shared" si="207"/>
        <v>0</v>
      </c>
      <c r="H200" s="18">
        <f t="shared" si="207"/>
        <v>0</v>
      </c>
      <c r="I200" s="19">
        <f t="shared" si="207"/>
        <v>0</v>
      </c>
      <c r="J200" s="9">
        <v>0</v>
      </c>
      <c r="K200" s="10">
        <v>0</v>
      </c>
      <c r="L200" s="10">
        <v>0</v>
      </c>
      <c r="M200" s="11">
        <v>168111.24606110001</v>
      </c>
    </row>
    <row r="201" spans="1:13" ht="15.5" hidden="1" thickBot="1" x14ac:dyDescent="0.45">
      <c r="A201" s="21">
        <v>2012</v>
      </c>
      <c r="B201" s="22"/>
      <c r="C201" s="23"/>
      <c r="D201" s="37"/>
      <c r="E201" s="24"/>
      <c r="F201" s="17">
        <f t="shared" ref="F201:I201" si="208">SUM(F529:F540)</f>
        <v>0</v>
      </c>
      <c r="G201" s="18">
        <f t="shared" si="208"/>
        <v>0</v>
      </c>
      <c r="H201" s="18">
        <f t="shared" si="208"/>
        <v>0</v>
      </c>
      <c r="I201" s="19">
        <f t="shared" si="208"/>
        <v>0</v>
      </c>
      <c r="J201" s="22"/>
      <c r="K201" s="23"/>
      <c r="L201" s="23"/>
      <c r="M201" s="24"/>
    </row>
    <row r="202" spans="1:13" ht="15.5" hidden="1" thickBot="1" x14ac:dyDescent="0.45">
      <c r="A202" s="25" t="s">
        <v>10</v>
      </c>
      <c r="B202" s="9">
        <v>6469.8770000000004</v>
      </c>
      <c r="C202" s="10">
        <v>0</v>
      </c>
      <c r="D202" s="10">
        <v>6469.8770000000004</v>
      </c>
      <c r="E202" s="11">
        <v>174541.15300230999</v>
      </c>
      <c r="F202" s="17">
        <f t="shared" ref="F202:I202" si="209">SUM(F530:F541)</f>
        <v>0</v>
      </c>
      <c r="G202" s="18">
        <f t="shared" si="209"/>
        <v>0</v>
      </c>
      <c r="H202" s="18">
        <f t="shared" si="209"/>
        <v>0</v>
      </c>
      <c r="I202" s="19">
        <f t="shared" si="209"/>
        <v>0</v>
      </c>
      <c r="J202" s="9">
        <v>6469.8770000000004</v>
      </c>
      <c r="K202" s="10">
        <v>0</v>
      </c>
      <c r="L202" s="10">
        <v>6469.8770000000004</v>
      </c>
      <c r="M202" s="11">
        <v>174581.12306109999</v>
      </c>
    </row>
    <row r="203" spans="1:13" ht="15.5" hidden="1" thickBot="1" x14ac:dyDescent="0.45">
      <c r="A203" s="25" t="s">
        <v>11</v>
      </c>
      <c r="B203" s="9">
        <v>0</v>
      </c>
      <c r="C203" s="10">
        <v>0</v>
      </c>
      <c r="D203" s="10">
        <v>0</v>
      </c>
      <c r="E203" s="11">
        <v>174541.15300230999</v>
      </c>
      <c r="F203" s="17">
        <f t="shared" ref="F203:I203" si="210">SUM(F531:F542)</f>
        <v>0</v>
      </c>
      <c r="G203" s="18">
        <f t="shared" si="210"/>
        <v>0</v>
      </c>
      <c r="H203" s="18">
        <f t="shared" si="210"/>
        <v>0</v>
      </c>
      <c r="I203" s="19">
        <f t="shared" si="210"/>
        <v>0</v>
      </c>
      <c r="J203" s="9">
        <v>0</v>
      </c>
      <c r="K203" s="10">
        <v>0</v>
      </c>
      <c r="L203" s="10">
        <v>0</v>
      </c>
      <c r="M203" s="11">
        <v>174581.12306109999</v>
      </c>
    </row>
    <row r="204" spans="1:13" ht="15.5" hidden="1" thickBot="1" x14ac:dyDescent="0.45">
      <c r="A204" s="25" t="s">
        <v>12</v>
      </c>
      <c r="B204" s="9">
        <v>1100</v>
      </c>
      <c r="C204" s="10">
        <v>0</v>
      </c>
      <c r="D204" s="10">
        <v>1100</v>
      </c>
      <c r="E204" s="11">
        <v>175641.15300230999</v>
      </c>
      <c r="F204" s="17">
        <f t="shared" ref="F204:I204" si="211">SUM(F532:F543)</f>
        <v>0</v>
      </c>
      <c r="G204" s="18">
        <f t="shared" si="211"/>
        <v>0</v>
      </c>
      <c r="H204" s="18">
        <f t="shared" si="211"/>
        <v>0</v>
      </c>
      <c r="I204" s="19">
        <f t="shared" si="211"/>
        <v>0</v>
      </c>
      <c r="J204" s="9">
        <v>1100</v>
      </c>
      <c r="K204" s="10">
        <v>0</v>
      </c>
      <c r="L204" s="10">
        <v>1100</v>
      </c>
      <c r="M204" s="11">
        <v>175681.12306109999</v>
      </c>
    </row>
    <row r="205" spans="1:13" ht="15.5" hidden="1" thickBot="1" x14ac:dyDescent="0.45">
      <c r="A205" s="25" t="s">
        <v>0</v>
      </c>
      <c r="B205" s="9">
        <v>1320</v>
      </c>
      <c r="C205" s="10">
        <v>0</v>
      </c>
      <c r="D205" s="10">
        <f t="shared" ref="D205:D213" si="212">B205-C205</f>
        <v>1320</v>
      </c>
      <c r="E205" s="11">
        <v>176961.15300230999</v>
      </c>
      <c r="F205" s="17">
        <f t="shared" ref="F205:I205" si="213">SUM(F533:F544)</f>
        <v>0</v>
      </c>
      <c r="G205" s="18">
        <f t="shared" si="213"/>
        <v>0</v>
      </c>
      <c r="H205" s="18">
        <f t="shared" si="213"/>
        <v>0</v>
      </c>
      <c r="I205" s="19">
        <f t="shared" si="213"/>
        <v>0</v>
      </c>
      <c r="J205" s="9">
        <f t="shared" ref="J205:K211" si="214">F205+B205</f>
        <v>1320</v>
      </c>
      <c r="K205" s="10">
        <f t="shared" si="214"/>
        <v>0</v>
      </c>
      <c r="L205" s="10">
        <f t="shared" ref="L205:L213" si="215">J205-K205</f>
        <v>1320</v>
      </c>
      <c r="M205" s="11">
        <v>177001.12306109999</v>
      </c>
    </row>
    <row r="206" spans="1:13" ht="15.5" hidden="1" thickBot="1" x14ac:dyDescent="0.45">
      <c r="A206" s="25" t="s">
        <v>13</v>
      </c>
      <c r="B206" s="9">
        <v>1210</v>
      </c>
      <c r="C206" s="10">
        <v>0</v>
      </c>
      <c r="D206" s="10">
        <f t="shared" si="212"/>
        <v>1210</v>
      </c>
      <c r="E206" s="11">
        <v>178171.15300230999</v>
      </c>
      <c r="F206" s="17">
        <f t="shared" ref="F206:I206" si="216">SUM(F534:F545)</f>
        <v>0</v>
      </c>
      <c r="G206" s="18">
        <f t="shared" si="216"/>
        <v>0</v>
      </c>
      <c r="H206" s="18">
        <f t="shared" si="216"/>
        <v>0</v>
      </c>
      <c r="I206" s="19">
        <f t="shared" si="216"/>
        <v>0</v>
      </c>
      <c r="J206" s="9">
        <f t="shared" si="214"/>
        <v>1210</v>
      </c>
      <c r="K206" s="10">
        <f t="shared" si="214"/>
        <v>0</v>
      </c>
      <c r="L206" s="10">
        <f t="shared" si="215"/>
        <v>1210</v>
      </c>
      <c r="M206" s="11">
        <v>178211.12306109999</v>
      </c>
    </row>
    <row r="207" spans="1:13" ht="15.5" hidden="1" thickBot="1" x14ac:dyDescent="0.45">
      <c r="A207" s="25" t="s">
        <v>14</v>
      </c>
      <c r="B207" s="9">
        <v>1100</v>
      </c>
      <c r="C207" s="10">
        <v>0</v>
      </c>
      <c r="D207" s="10">
        <f t="shared" si="212"/>
        <v>1100</v>
      </c>
      <c r="E207" s="11">
        <v>179271.15300230999</v>
      </c>
      <c r="F207" s="17">
        <f t="shared" ref="F207:I207" si="217">SUM(F535:F546)</f>
        <v>0</v>
      </c>
      <c r="G207" s="18">
        <f t="shared" si="217"/>
        <v>0</v>
      </c>
      <c r="H207" s="18">
        <f t="shared" si="217"/>
        <v>0</v>
      </c>
      <c r="I207" s="19">
        <f t="shared" si="217"/>
        <v>0</v>
      </c>
      <c r="J207" s="9">
        <f t="shared" si="214"/>
        <v>1100</v>
      </c>
      <c r="K207" s="10">
        <f t="shared" si="214"/>
        <v>0</v>
      </c>
      <c r="L207" s="10">
        <f t="shared" si="215"/>
        <v>1100</v>
      </c>
      <c r="M207" s="11">
        <v>179311.12306109999</v>
      </c>
    </row>
    <row r="208" spans="1:13" ht="15.5" hidden="1" thickBot="1" x14ac:dyDescent="0.45">
      <c r="A208" s="25" t="s">
        <v>15</v>
      </c>
      <c r="B208" s="9">
        <v>5000</v>
      </c>
      <c r="C208" s="10">
        <v>10177.384</v>
      </c>
      <c r="D208" s="10">
        <f t="shared" si="212"/>
        <v>-5177.384</v>
      </c>
      <c r="E208" s="11">
        <v>174093.76900231</v>
      </c>
      <c r="F208" s="17">
        <f t="shared" ref="F208:I208" si="218">SUM(F536:F547)</f>
        <v>0</v>
      </c>
      <c r="G208" s="18">
        <f t="shared" si="218"/>
        <v>0</v>
      </c>
      <c r="H208" s="18">
        <f t="shared" si="218"/>
        <v>0</v>
      </c>
      <c r="I208" s="19">
        <f t="shared" si="218"/>
        <v>0</v>
      </c>
      <c r="J208" s="9">
        <f t="shared" si="214"/>
        <v>5000</v>
      </c>
      <c r="K208" s="10">
        <f t="shared" si="214"/>
        <v>10177.384</v>
      </c>
      <c r="L208" s="10">
        <f t="shared" si="215"/>
        <v>-5177.384</v>
      </c>
      <c r="M208" s="11">
        <v>174133.7390611</v>
      </c>
    </row>
    <row r="209" spans="1:13" ht="15.5" hidden="1" thickBot="1" x14ac:dyDescent="0.45">
      <c r="A209" s="25" t="s">
        <v>1</v>
      </c>
      <c r="B209" s="9">
        <v>0</v>
      </c>
      <c r="C209" s="10">
        <v>0</v>
      </c>
      <c r="D209" s="10">
        <f t="shared" si="212"/>
        <v>0</v>
      </c>
      <c r="E209" s="11">
        <v>174093.76900231</v>
      </c>
      <c r="F209" s="17">
        <f t="shared" ref="F209:I209" si="219">SUM(F537:F548)</f>
        <v>0</v>
      </c>
      <c r="G209" s="18">
        <f t="shared" si="219"/>
        <v>0</v>
      </c>
      <c r="H209" s="18">
        <f t="shared" si="219"/>
        <v>0</v>
      </c>
      <c r="I209" s="19">
        <f t="shared" si="219"/>
        <v>0</v>
      </c>
      <c r="J209" s="9">
        <f t="shared" si="214"/>
        <v>0</v>
      </c>
      <c r="K209" s="10">
        <f t="shared" si="214"/>
        <v>0</v>
      </c>
      <c r="L209" s="10">
        <f t="shared" si="215"/>
        <v>0</v>
      </c>
      <c r="M209" s="11">
        <v>174133.7390611</v>
      </c>
    </row>
    <row r="210" spans="1:13" ht="15.5" hidden="1" thickBot="1" x14ac:dyDescent="0.45">
      <c r="A210" s="25" t="s">
        <v>2</v>
      </c>
      <c r="B210" s="9">
        <v>1210</v>
      </c>
      <c r="C210" s="10">
        <v>0</v>
      </c>
      <c r="D210" s="10">
        <f t="shared" si="212"/>
        <v>1210</v>
      </c>
      <c r="E210" s="11">
        <v>175303.76900231</v>
      </c>
      <c r="F210" s="17">
        <f t="shared" ref="F210:I210" si="220">SUM(F538:F549)</f>
        <v>0</v>
      </c>
      <c r="G210" s="18">
        <f t="shared" si="220"/>
        <v>0</v>
      </c>
      <c r="H210" s="18">
        <f t="shared" si="220"/>
        <v>0</v>
      </c>
      <c r="I210" s="19">
        <f t="shared" si="220"/>
        <v>0</v>
      </c>
      <c r="J210" s="9">
        <f t="shared" si="214"/>
        <v>1210</v>
      </c>
      <c r="K210" s="10">
        <f t="shared" si="214"/>
        <v>0</v>
      </c>
      <c r="L210" s="10">
        <f t="shared" si="215"/>
        <v>1210</v>
      </c>
      <c r="M210" s="11">
        <v>175343.7390611</v>
      </c>
    </row>
    <row r="211" spans="1:13" ht="15.5" hidden="1" thickBot="1" x14ac:dyDescent="0.45">
      <c r="A211" s="25" t="s">
        <v>16</v>
      </c>
      <c r="B211" s="9">
        <v>1324.2759999999998</v>
      </c>
      <c r="C211" s="10">
        <v>0</v>
      </c>
      <c r="D211" s="10">
        <f t="shared" si="212"/>
        <v>1324.2759999999998</v>
      </c>
      <c r="E211" s="11">
        <v>176628.04500230998</v>
      </c>
      <c r="F211" s="17">
        <f t="shared" ref="F211:I211" si="221">SUM(F539:F550)</f>
        <v>0</v>
      </c>
      <c r="G211" s="18">
        <f t="shared" si="221"/>
        <v>0</v>
      </c>
      <c r="H211" s="18">
        <f t="shared" si="221"/>
        <v>0</v>
      </c>
      <c r="I211" s="19">
        <f t="shared" si="221"/>
        <v>0</v>
      </c>
      <c r="J211" s="9">
        <f t="shared" si="214"/>
        <v>1324.2759999999998</v>
      </c>
      <c r="K211" s="10">
        <f t="shared" si="214"/>
        <v>0</v>
      </c>
      <c r="L211" s="10">
        <f t="shared" si="215"/>
        <v>1324.2759999999998</v>
      </c>
      <c r="M211" s="11">
        <v>176668.01506110001</v>
      </c>
    </row>
    <row r="212" spans="1:13" ht="15.5" hidden="1" thickBot="1" x14ac:dyDescent="0.45">
      <c r="A212" s="25" t="s">
        <v>3</v>
      </c>
      <c r="B212" s="9">
        <v>1417.6030000000001</v>
      </c>
      <c r="C212" s="10">
        <v>0</v>
      </c>
      <c r="D212" s="10">
        <f t="shared" si="212"/>
        <v>1417.6030000000001</v>
      </c>
      <c r="E212" s="11">
        <v>178045.64800230999</v>
      </c>
      <c r="F212" s="17">
        <f t="shared" ref="F212:I212" si="222">SUM(F540:F551)</f>
        <v>0</v>
      </c>
      <c r="G212" s="18">
        <f t="shared" si="222"/>
        <v>0</v>
      </c>
      <c r="H212" s="18">
        <f t="shared" si="222"/>
        <v>0</v>
      </c>
      <c r="I212" s="19">
        <f t="shared" si="222"/>
        <v>0</v>
      </c>
      <c r="J212" s="9">
        <f>F212+B212</f>
        <v>1417.6030000000001</v>
      </c>
      <c r="K212" s="10">
        <f>G212+C212</f>
        <v>0</v>
      </c>
      <c r="L212" s="10">
        <f t="shared" si="215"/>
        <v>1417.6030000000001</v>
      </c>
      <c r="M212" s="11">
        <v>178085.61806110002</v>
      </c>
    </row>
    <row r="213" spans="1:13" ht="15.5" hidden="1" thickBot="1" x14ac:dyDescent="0.45">
      <c r="A213" s="25" t="s">
        <v>17</v>
      </c>
      <c r="B213" s="9">
        <v>1100</v>
      </c>
      <c r="C213" s="10">
        <v>0</v>
      </c>
      <c r="D213" s="10">
        <f t="shared" si="212"/>
        <v>1100</v>
      </c>
      <c r="E213" s="11">
        <v>179145.64800230999</v>
      </c>
      <c r="F213" s="17">
        <f t="shared" ref="F213:I213" si="223">SUM(F541:F552)</f>
        <v>0</v>
      </c>
      <c r="G213" s="18">
        <f t="shared" si="223"/>
        <v>0</v>
      </c>
      <c r="H213" s="18">
        <f t="shared" si="223"/>
        <v>0</v>
      </c>
      <c r="I213" s="19">
        <f t="shared" si="223"/>
        <v>0</v>
      </c>
      <c r="J213" s="9">
        <f>F213+B213</f>
        <v>1100</v>
      </c>
      <c r="K213" s="10">
        <f>G213+C213</f>
        <v>0</v>
      </c>
      <c r="L213" s="10">
        <f t="shared" si="215"/>
        <v>1100</v>
      </c>
      <c r="M213" s="11">
        <v>179185.61806110002</v>
      </c>
    </row>
    <row r="214" spans="1:13" ht="15.5" hidden="1" thickBot="1" x14ac:dyDescent="0.45">
      <c r="A214" s="21">
        <v>2013</v>
      </c>
      <c r="B214" s="22"/>
      <c r="C214" s="23"/>
      <c r="D214" s="37"/>
      <c r="E214" s="24"/>
      <c r="F214" s="17">
        <f t="shared" ref="F214:I214" si="224">SUM(F542:F553)</f>
        <v>0</v>
      </c>
      <c r="G214" s="18">
        <f t="shared" si="224"/>
        <v>0</v>
      </c>
      <c r="H214" s="18">
        <f t="shared" si="224"/>
        <v>0</v>
      </c>
      <c r="I214" s="19">
        <f t="shared" si="224"/>
        <v>0</v>
      </c>
      <c r="J214" s="22"/>
      <c r="K214" s="23"/>
      <c r="L214" s="23"/>
      <c r="M214" s="24"/>
    </row>
    <row r="215" spans="1:13" ht="15.5" hidden="1" thickBot="1" x14ac:dyDescent="0.45">
      <c r="A215" s="25" t="s">
        <v>10</v>
      </c>
      <c r="B215" s="9">
        <v>1100</v>
      </c>
      <c r="C215" s="10">
        <v>0</v>
      </c>
      <c r="D215" s="10">
        <f t="shared" ref="D215:D222" si="225">B215-C215</f>
        <v>1100</v>
      </c>
      <c r="E215" s="11">
        <v>180245.64800230999</v>
      </c>
      <c r="F215" s="17">
        <f t="shared" ref="F215:I215" si="226">SUM(F543:F554)</f>
        <v>0</v>
      </c>
      <c r="G215" s="18">
        <f t="shared" si="226"/>
        <v>0</v>
      </c>
      <c r="H215" s="18">
        <f t="shared" si="226"/>
        <v>0</v>
      </c>
      <c r="I215" s="19">
        <f t="shared" si="226"/>
        <v>0</v>
      </c>
      <c r="J215" s="9">
        <f t="shared" ref="J215:K218" si="227">F215+B215</f>
        <v>1100</v>
      </c>
      <c r="K215" s="10">
        <f t="shared" si="227"/>
        <v>0</v>
      </c>
      <c r="L215" s="10">
        <f t="shared" ref="L215:L222" si="228">J215-K215</f>
        <v>1100</v>
      </c>
      <c r="M215" s="11">
        <v>180285.61806110002</v>
      </c>
    </row>
    <row r="216" spans="1:13" ht="15.5" hidden="1" thickBot="1" x14ac:dyDescent="0.45">
      <c r="A216" s="25" t="s">
        <v>11</v>
      </c>
      <c r="B216" s="9">
        <v>1100</v>
      </c>
      <c r="C216" s="10">
        <v>0</v>
      </c>
      <c r="D216" s="10">
        <f t="shared" si="225"/>
        <v>1100</v>
      </c>
      <c r="E216" s="11">
        <v>181345.64800230999</v>
      </c>
      <c r="F216" s="17">
        <f t="shared" ref="F216:I216" si="229">SUM(F544:F555)</f>
        <v>0</v>
      </c>
      <c r="G216" s="18">
        <f t="shared" si="229"/>
        <v>0</v>
      </c>
      <c r="H216" s="18">
        <f t="shared" si="229"/>
        <v>0</v>
      </c>
      <c r="I216" s="19">
        <f t="shared" si="229"/>
        <v>0</v>
      </c>
      <c r="J216" s="9">
        <f t="shared" si="227"/>
        <v>1100</v>
      </c>
      <c r="K216" s="10">
        <f t="shared" si="227"/>
        <v>0</v>
      </c>
      <c r="L216" s="10">
        <f t="shared" si="228"/>
        <v>1100</v>
      </c>
      <c r="M216" s="11">
        <v>181385.61806110002</v>
      </c>
    </row>
    <row r="217" spans="1:13" ht="15.5" hidden="1" thickBot="1" x14ac:dyDescent="0.45">
      <c r="A217" s="25" t="s">
        <v>12</v>
      </c>
      <c r="B217" s="9">
        <v>1650</v>
      </c>
      <c r="C217" s="10">
        <v>0</v>
      </c>
      <c r="D217" s="10">
        <f t="shared" si="225"/>
        <v>1650</v>
      </c>
      <c r="E217" s="11">
        <v>182995.64800230999</v>
      </c>
      <c r="F217" s="17">
        <f t="shared" ref="F217:I217" si="230">SUM(F545:F556)</f>
        <v>0</v>
      </c>
      <c r="G217" s="18">
        <f t="shared" si="230"/>
        <v>0</v>
      </c>
      <c r="H217" s="18">
        <f t="shared" si="230"/>
        <v>0</v>
      </c>
      <c r="I217" s="19">
        <f t="shared" si="230"/>
        <v>0</v>
      </c>
      <c r="J217" s="9">
        <f t="shared" si="227"/>
        <v>1650</v>
      </c>
      <c r="K217" s="10">
        <f t="shared" si="227"/>
        <v>0</v>
      </c>
      <c r="L217" s="10">
        <f t="shared" si="228"/>
        <v>1650</v>
      </c>
      <c r="M217" s="11">
        <v>183035.61806110002</v>
      </c>
    </row>
    <row r="218" spans="1:13" ht="15.5" hidden="1" thickBot="1" x14ac:dyDescent="0.45">
      <c r="A218" s="25" t="s">
        <v>0</v>
      </c>
      <c r="B218" s="9">
        <v>4500</v>
      </c>
      <c r="C218" s="10">
        <v>0</v>
      </c>
      <c r="D218" s="10">
        <f t="shared" si="225"/>
        <v>4500</v>
      </c>
      <c r="E218" s="11">
        <v>187495.64800230999</v>
      </c>
      <c r="F218" s="17">
        <f t="shared" ref="F218:I218" si="231">SUM(F546:F557)</f>
        <v>0</v>
      </c>
      <c r="G218" s="18">
        <f t="shared" si="231"/>
        <v>0</v>
      </c>
      <c r="H218" s="18">
        <f t="shared" si="231"/>
        <v>0</v>
      </c>
      <c r="I218" s="19">
        <f t="shared" si="231"/>
        <v>0</v>
      </c>
      <c r="J218" s="9">
        <f t="shared" si="227"/>
        <v>4500</v>
      </c>
      <c r="K218" s="10">
        <f t="shared" si="227"/>
        <v>0</v>
      </c>
      <c r="L218" s="10">
        <f t="shared" si="228"/>
        <v>4500</v>
      </c>
      <c r="M218" s="11">
        <v>187535.61806110002</v>
      </c>
    </row>
    <row r="219" spans="1:13" ht="15.5" hidden="1" thickBot="1" x14ac:dyDescent="0.45">
      <c r="A219" s="25" t="s">
        <v>13</v>
      </c>
      <c r="B219" s="9">
        <v>1320</v>
      </c>
      <c r="C219" s="10">
        <v>0</v>
      </c>
      <c r="D219" s="10">
        <f t="shared" si="225"/>
        <v>1320</v>
      </c>
      <c r="E219" s="11">
        <v>188815.64800230999</v>
      </c>
      <c r="F219" s="17">
        <f t="shared" ref="F219:I219" si="232">SUM(F547:F558)</f>
        <v>0</v>
      </c>
      <c r="G219" s="18">
        <f t="shared" si="232"/>
        <v>0</v>
      </c>
      <c r="H219" s="18">
        <f t="shared" si="232"/>
        <v>0</v>
      </c>
      <c r="I219" s="19">
        <f t="shared" si="232"/>
        <v>0</v>
      </c>
      <c r="J219" s="9">
        <f t="shared" ref="J219:K222" si="233">F219+B219</f>
        <v>1320</v>
      </c>
      <c r="K219" s="10">
        <f t="shared" si="233"/>
        <v>0</v>
      </c>
      <c r="L219" s="10">
        <f t="shared" si="228"/>
        <v>1320</v>
      </c>
      <c r="M219" s="11">
        <v>188855.61806110002</v>
      </c>
    </row>
    <row r="220" spans="1:13" ht="15.5" hidden="1" thickBot="1" x14ac:dyDescent="0.45">
      <c r="A220" s="25" t="s">
        <v>14</v>
      </c>
      <c r="B220" s="9">
        <v>1430</v>
      </c>
      <c r="C220" s="10">
        <v>0</v>
      </c>
      <c r="D220" s="10">
        <f t="shared" si="225"/>
        <v>1430</v>
      </c>
      <c r="E220" s="11">
        <v>190245.64800230999</v>
      </c>
      <c r="F220" s="17">
        <f t="shared" ref="F220:I220" si="234">SUM(F548:F559)</f>
        <v>0</v>
      </c>
      <c r="G220" s="18">
        <f t="shared" si="234"/>
        <v>0</v>
      </c>
      <c r="H220" s="18">
        <f t="shared" si="234"/>
        <v>0</v>
      </c>
      <c r="I220" s="19">
        <f t="shared" si="234"/>
        <v>0</v>
      </c>
      <c r="J220" s="9">
        <f t="shared" si="233"/>
        <v>1430</v>
      </c>
      <c r="K220" s="10">
        <f t="shared" si="233"/>
        <v>0</v>
      </c>
      <c r="L220" s="10">
        <f t="shared" si="228"/>
        <v>1430</v>
      </c>
      <c r="M220" s="11">
        <v>190285.61806110002</v>
      </c>
    </row>
    <row r="221" spans="1:13" ht="15.5" hidden="1" thickBot="1" x14ac:dyDescent="0.45">
      <c r="A221" s="25" t="s">
        <v>15</v>
      </c>
      <c r="B221" s="9">
        <v>1650</v>
      </c>
      <c r="C221" s="10">
        <v>0</v>
      </c>
      <c r="D221" s="10">
        <f t="shared" si="225"/>
        <v>1650</v>
      </c>
      <c r="E221" s="11">
        <v>191895.64800230999</v>
      </c>
      <c r="F221" s="17">
        <f t="shared" ref="F221:I221" si="235">SUM(F549:F560)</f>
        <v>0</v>
      </c>
      <c r="G221" s="18">
        <f t="shared" si="235"/>
        <v>0</v>
      </c>
      <c r="H221" s="18">
        <f t="shared" si="235"/>
        <v>0</v>
      </c>
      <c r="I221" s="19">
        <f t="shared" si="235"/>
        <v>0</v>
      </c>
      <c r="J221" s="9">
        <f t="shared" si="233"/>
        <v>1650</v>
      </c>
      <c r="K221" s="10">
        <f t="shared" si="233"/>
        <v>0</v>
      </c>
      <c r="L221" s="10">
        <f t="shared" si="228"/>
        <v>1650</v>
      </c>
      <c r="M221" s="11">
        <v>191935.61806110002</v>
      </c>
    </row>
    <row r="222" spans="1:13" ht="15.5" hidden="1" thickBot="1" x14ac:dyDescent="0.45">
      <c r="A222" s="25" t="s">
        <v>1</v>
      </c>
      <c r="B222" s="9">
        <v>781.75</v>
      </c>
      <c r="C222" s="10">
        <v>0</v>
      </c>
      <c r="D222" s="10">
        <f t="shared" si="225"/>
        <v>781.75</v>
      </c>
      <c r="E222" s="11">
        <v>192677.39800230999</v>
      </c>
      <c r="F222" s="17">
        <f t="shared" ref="F222:I222" si="236">SUM(F550:F561)</f>
        <v>0</v>
      </c>
      <c r="G222" s="18">
        <f t="shared" si="236"/>
        <v>0</v>
      </c>
      <c r="H222" s="18">
        <f t="shared" si="236"/>
        <v>0</v>
      </c>
      <c r="I222" s="19">
        <f t="shared" si="236"/>
        <v>0</v>
      </c>
      <c r="J222" s="9">
        <f t="shared" si="233"/>
        <v>781.75</v>
      </c>
      <c r="K222" s="10">
        <f t="shared" si="233"/>
        <v>0</v>
      </c>
      <c r="L222" s="10">
        <f t="shared" si="228"/>
        <v>781.75</v>
      </c>
      <c r="M222" s="11">
        <v>192717.36806110002</v>
      </c>
    </row>
    <row r="223" spans="1:13" ht="15.5" hidden="1" thickBot="1" x14ac:dyDescent="0.45">
      <c r="A223" s="25" t="s">
        <v>2</v>
      </c>
      <c r="B223" s="9">
        <v>5650</v>
      </c>
      <c r="C223" s="10">
        <v>0</v>
      </c>
      <c r="D223" s="10">
        <f>B223-C223</f>
        <v>5650</v>
      </c>
      <c r="E223" s="11">
        <v>198327.39800230999</v>
      </c>
      <c r="F223" s="17">
        <f t="shared" ref="F223:I223" si="237">SUM(F551:F562)</f>
        <v>0</v>
      </c>
      <c r="G223" s="18">
        <f t="shared" si="237"/>
        <v>0</v>
      </c>
      <c r="H223" s="18">
        <f t="shared" si="237"/>
        <v>0</v>
      </c>
      <c r="I223" s="19">
        <f t="shared" si="237"/>
        <v>0</v>
      </c>
      <c r="J223" s="9">
        <f t="shared" ref="J223:K225" si="238">F223+B223</f>
        <v>5650</v>
      </c>
      <c r="K223" s="10">
        <f t="shared" si="238"/>
        <v>0</v>
      </c>
      <c r="L223" s="10">
        <f>J223-K223</f>
        <v>5650</v>
      </c>
      <c r="M223" s="11">
        <v>198367.36806110002</v>
      </c>
    </row>
    <row r="224" spans="1:13" ht="15.5" hidden="1" thickBot="1" x14ac:dyDescent="0.45">
      <c r="A224" s="25" t="s">
        <v>16</v>
      </c>
      <c r="B224" s="9">
        <v>0</v>
      </c>
      <c r="C224" s="10">
        <v>13126.857</v>
      </c>
      <c r="D224" s="10">
        <f>B224-C224</f>
        <v>-13126.857</v>
      </c>
      <c r="E224" s="11">
        <v>185200.54100231</v>
      </c>
      <c r="F224" s="17">
        <f t="shared" ref="F224:I224" si="239">SUM(F552:F563)</f>
        <v>0</v>
      </c>
      <c r="G224" s="18">
        <f t="shared" si="239"/>
        <v>0</v>
      </c>
      <c r="H224" s="18">
        <f t="shared" si="239"/>
        <v>0</v>
      </c>
      <c r="I224" s="19">
        <f t="shared" si="239"/>
        <v>0</v>
      </c>
      <c r="J224" s="9">
        <f t="shared" si="238"/>
        <v>0</v>
      </c>
      <c r="K224" s="10">
        <f t="shared" si="238"/>
        <v>13126.857</v>
      </c>
      <c r="L224" s="10">
        <f>J224-K224</f>
        <v>-13126.857</v>
      </c>
      <c r="M224" s="11">
        <v>185240.5110611</v>
      </c>
    </row>
    <row r="225" spans="1:13" ht="15.5" hidden="1" thickBot="1" x14ac:dyDescent="0.45">
      <c r="A225" s="25" t="s">
        <v>3</v>
      </c>
      <c r="B225" s="9">
        <v>1650</v>
      </c>
      <c r="C225" s="10">
        <v>0</v>
      </c>
      <c r="D225" s="10">
        <f>B225-C225</f>
        <v>1650</v>
      </c>
      <c r="E225" s="11">
        <v>186850.54100231</v>
      </c>
      <c r="F225" s="17">
        <f t="shared" ref="F225:I225" si="240">SUM(F553:F564)</f>
        <v>0</v>
      </c>
      <c r="G225" s="18">
        <f t="shared" si="240"/>
        <v>0</v>
      </c>
      <c r="H225" s="18">
        <f t="shared" si="240"/>
        <v>0</v>
      </c>
      <c r="I225" s="19">
        <f t="shared" si="240"/>
        <v>0</v>
      </c>
      <c r="J225" s="9">
        <f t="shared" si="238"/>
        <v>1650</v>
      </c>
      <c r="K225" s="10">
        <f t="shared" si="238"/>
        <v>0</v>
      </c>
      <c r="L225" s="10">
        <f>J225-K225</f>
        <v>1650</v>
      </c>
      <c r="M225" s="11">
        <v>186890.5110611</v>
      </c>
    </row>
    <row r="226" spans="1:13" ht="15.5" hidden="1" thickBot="1" x14ac:dyDescent="0.45">
      <c r="A226" s="25" t="s">
        <v>17</v>
      </c>
      <c r="B226" s="9">
        <v>1661.7170000000001</v>
      </c>
      <c r="C226" s="10">
        <v>0</v>
      </c>
      <c r="D226" s="10">
        <f>B226-C226</f>
        <v>1661.7170000000001</v>
      </c>
      <c r="E226" s="11">
        <v>188512.25800231</v>
      </c>
      <c r="F226" s="17">
        <f t="shared" ref="F226:I226" si="241">SUM(F554:F565)</f>
        <v>0</v>
      </c>
      <c r="G226" s="18">
        <f t="shared" si="241"/>
        <v>0</v>
      </c>
      <c r="H226" s="18">
        <f t="shared" si="241"/>
        <v>0</v>
      </c>
      <c r="I226" s="19">
        <f t="shared" si="241"/>
        <v>0</v>
      </c>
      <c r="J226" s="9">
        <f>F226+B226</f>
        <v>1661.7170000000001</v>
      </c>
      <c r="K226" s="10">
        <f>G226+C226</f>
        <v>0</v>
      </c>
      <c r="L226" s="10">
        <f>J226-K226</f>
        <v>1661.7170000000001</v>
      </c>
      <c r="M226" s="11">
        <v>188552.2280611</v>
      </c>
    </row>
    <row r="227" spans="1:13" ht="15.5" hidden="1" thickBot="1" x14ac:dyDescent="0.45">
      <c r="A227" s="21">
        <v>2014</v>
      </c>
      <c r="B227" s="22"/>
      <c r="C227" s="23"/>
      <c r="D227" s="37"/>
      <c r="E227" s="24"/>
      <c r="F227" s="17">
        <f t="shared" ref="F227:I227" si="242">SUM(F555:F566)</f>
        <v>0</v>
      </c>
      <c r="G227" s="18">
        <f t="shared" si="242"/>
        <v>0</v>
      </c>
      <c r="H227" s="18">
        <f t="shared" si="242"/>
        <v>0</v>
      </c>
      <c r="I227" s="19">
        <f t="shared" si="242"/>
        <v>0</v>
      </c>
      <c r="J227" s="22"/>
      <c r="K227" s="23"/>
      <c r="L227" s="23"/>
      <c r="M227" s="24"/>
    </row>
    <row r="228" spans="1:13" ht="15.5" hidden="1" thickBot="1" x14ac:dyDescent="0.45">
      <c r="A228" s="25" t="s">
        <v>10</v>
      </c>
      <c r="B228" s="9">
        <f>550+660</f>
        <v>1210</v>
      </c>
      <c r="C228" s="10">
        <v>1321</v>
      </c>
      <c r="D228" s="10">
        <f t="shared" ref="D228:D237" si="243">B228-C228</f>
        <v>-111</v>
      </c>
      <c r="E228" s="11">
        <v>188401.25800231</v>
      </c>
      <c r="F228" s="17">
        <f t="shared" ref="F228:I228" si="244">SUM(F556:F567)</f>
        <v>0</v>
      </c>
      <c r="G228" s="18">
        <f t="shared" si="244"/>
        <v>0</v>
      </c>
      <c r="H228" s="18">
        <f t="shared" si="244"/>
        <v>0</v>
      </c>
      <c r="I228" s="19">
        <f t="shared" si="244"/>
        <v>0</v>
      </c>
      <c r="J228" s="9">
        <f t="shared" ref="J228:K231" si="245">F228+B228</f>
        <v>1210</v>
      </c>
      <c r="K228" s="10">
        <f t="shared" si="245"/>
        <v>1321</v>
      </c>
      <c r="L228" s="10">
        <f t="shared" ref="L228:L234" si="246">J228-K228</f>
        <v>-111</v>
      </c>
      <c r="M228" s="11">
        <v>180285.61806110002</v>
      </c>
    </row>
    <row r="229" spans="1:13" ht="15.5" hidden="1" thickBot="1" x14ac:dyDescent="0.45">
      <c r="A229" s="25" t="s">
        <v>11</v>
      </c>
      <c r="B229" s="9">
        <f>483.666+770</f>
        <v>1253.6659999999999</v>
      </c>
      <c r="C229" s="10">
        <v>0</v>
      </c>
      <c r="D229" s="10">
        <f t="shared" si="243"/>
        <v>1253.6659999999999</v>
      </c>
      <c r="E229" s="11">
        <v>189654.92400231</v>
      </c>
      <c r="F229" s="17">
        <f t="shared" ref="F229:I229" si="247">SUM(F557:F568)</f>
        <v>0</v>
      </c>
      <c r="G229" s="18">
        <f t="shared" si="247"/>
        <v>0</v>
      </c>
      <c r="H229" s="18">
        <f t="shared" si="247"/>
        <v>0</v>
      </c>
      <c r="I229" s="19">
        <f t="shared" si="247"/>
        <v>0</v>
      </c>
      <c r="J229" s="9">
        <f t="shared" si="245"/>
        <v>1253.6659999999999</v>
      </c>
      <c r="K229" s="10">
        <f t="shared" si="245"/>
        <v>0</v>
      </c>
      <c r="L229" s="10">
        <f t="shared" si="246"/>
        <v>1253.6659999999999</v>
      </c>
      <c r="M229" s="11">
        <v>189694.8940611</v>
      </c>
    </row>
    <row r="230" spans="1:13" ht="15.5" hidden="1" thickBot="1" x14ac:dyDescent="0.45">
      <c r="A230" s="25" t="s">
        <v>12</v>
      </c>
      <c r="B230" s="9">
        <f>550+660</f>
        <v>1210</v>
      </c>
      <c r="C230" s="10">
        <v>0</v>
      </c>
      <c r="D230" s="10">
        <f t="shared" si="243"/>
        <v>1210</v>
      </c>
      <c r="E230" s="11">
        <v>190864.92400231</v>
      </c>
      <c r="F230" s="17">
        <f t="shared" ref="F230:I230" si="248">SUM(F558:F569)</f>
        <v>0</v>
      </c>
      <c r="G230" s="18">
        <f t="shared" si="248"/>
        <v>0</v>
      </c>
      <c r="H230" s="18">
        <f t="shared" si="248"/>
        <v>0</v>
      </c>
      <c r="I230" s="19">
        <f t="shared" si="248"/>
        <v>0</v>
      </c>
      <c r="J230" s="9">
        <f t="shared" si="245"/>
        <v>1210</v>
      </c>
      <c r="K230" s="10">
        <f t="shared" si="245"/>
        <v>0</v>
      </c>
      <c r="L230" s="10">
        <f t="shared" si="246"/>
        <v>1210</v>
      </c>
      <c r="M230" s="11">
        <v>190904.8940611</v>
      </c>
    </row>
    <row r="231" spans="1:13" ht="15.5" hidden="1" thickBot="1" x14ac:dyDescent="0.45">
      <c r="A231" s="25" t="s">
        <v>0</v>
      </c>
      <c r="B231" s="9">
        <f>460.972+770</f>
        <v>1230.972</v>
      </c>
      <c r="C231" s="10">
        <v>0</v>
      </c>
      <c r="D231" s="10">
        <f t="shared" si="243"/>
        <v>1230.972</v>
      </c>
      <c r="E231" s="11">
        <v>192095.89600231001</v>
      </c>
      <c r="F231" s="17">
        <f t="shared" ref="F231:I231" si="249">SUM(F559:F570)</f>
        <v>0</v>
      </c>
      <c r="G231" s="18">
        <f t="shared" si="249"/>
        <v>0</v>
      </c>
      <c r="H231" s="18">
        <f t="shared" si="249"/>
        <v>0</v>
      </c>
      <c r="I231" s="19">
        <f t="shared" si="249"/>
        <v>0</v>
      </c>
      <c r="J231" s="9">
        <f t="shared" si="245"/>
        <v>1230.972</v>
      </c>
      <c r="K231" s="10">
        <f t="shared" si="245"/>
        <v>0</v>
      </c>
      <c r="L231" s="10">
        <f t="shared" si="246"/>
        <v>1230.972</v>
      </c>
      <c r="M231" s="11">
        <v>192135.86606110001</v>
      </c>
    </row>
    <row r="232" spans="1:13" ht="15.5" hidden="1" thickBot="1" x14ac:dyDescent="0.45">
      <c r="A232" s="25" t="s">
        <v>13</v>
      </c>
      <c r="B232" s="9">
        <f>471.319+660</f>
        <v>1131.319</v>
      </c>
      <c r="C232" s="10">
        <v>0</v>
      </c>
      <c r="D232" s="10">
        <f t="shared" si="243"/>
        <v>1131.319</v>
      </c>
      <c r="E232" s="11">
        <v>193227.21500231</v>
      </c>
      <c r="F232" s="17">
        <f t="shared" ref="F232:I232" si="250">SUM(F560:F571)</f>
        <v>0</v>
      </c>
      <c r="G232" s="18">
        <f t="shared" si="250"/>
        <v>0</v>
      </c>
      <c r="H232" s="18">
        <f t="shared" si="250"/>
        <v>0</v>
      </c>
      <c r="I232" s="19">
        <f t="shared" si="250"/>
        <v>0</v>
      </c>
      <c r="J232" s="9">
        <f t="shared" ref="J232:K234" si="251">F232+B232</f>
        <v>1131.319</v>
      </c>
      <c r="K232" s="10">
        <f t="shared" si="251"/>
        <v>0</v>
      </c>
      <c r="L232" s="10">
        <f t="shared" si="246"/>
        <v>1131.319</v>
      </c>
      <c r="M232" s="11">
        <v>193267.1850611</v>
      </c>
    </row>
    <row r="233" spans="1:13" ht="15.5" hidden="1" thickBot="1" x14ac:dyDescent="0.45">
      <c r="A233" s="25" t="s">
        <v>14</v>
      </c>
      <c r="B233" s="9">
        <v>4000</v>
      </c>
      <c r="C233" s="10">
        <v>0</v>
      </c>
      <c r="D233" s="10">
        <f t="shared" si="243"/>
        <v>4000</v>
      </c>
      <c r="E233" s="11">
        <v>197227.21500231</v>
      </c>
      <c r="F233" s="17">
        <f t="shared" ref="F233:I233" si="252">SUM(F561:F572)</f>
        <v>0</v>
      </c>
      <c r="G233" s="18">
        <f t="shared" si="252"/>
        <v>0</v>
      </c>
      <c r="H233" s="18">
        <f t="shared" si="252"/>
        <v>0</v>
      </c>
      <c r="I233" s="19">
        <f t="shared" si="252"/>
        <v>0</v>
      </c>
      <c r="J233" s="9">
        <f t="shared" si="251"/>
        <v>4000</v>
      </c>
      <c r="K233" s="10">
        <f t="shared" si="251"/>
        <v>0</v>
      </c>
      <c r="L233" s="10">
        <f t="shared" si="246"/>
        <v>4000</v>
      </c>
      <c r="M233" s="11">
        <v>197267.1850611</v>
      </c>
    </row>
    <row r="234" spans="1:13" ht="15.5" hidden="1" thickBot="1" x14ac:dyDescent="0.45">
      <c r="A234" s="25" t="s">
        <v>15</v>
      </c>
      <c r="B234" s="9">
        <f>540+613.058</f>
        <v>1153.058</v>
      </c>
      <c r="C234" s="10">
        <v>9559.6</v>
      </c>
      <c r="D234" s="10">
        <f t="shared" si="243"/>
        <v>-8406.5420000000013</v>
      </c>
      <c r="E234" s="11">
        <v>188820.67300231001</v>
      </c>
      <c r="F234" s="17">
        <f t="shared" ref="F234:I234" si="253">SUM(F562:F573)</f>
        <v>0</v>
      </c>
      <c r="G234" s="18">
        <f t="shared" si="253"/>
        <v>0</v>
      </c>
      <c r="H234" s="18">
        <f t="shared" si="253"/>
        <v>0</v>
      </c>
      <c r="I234" s="19">
        <f t="shared" si="253"/>
        <v>0</v>
      </c>
      <c r="J234" s="9">
        <f t="shared" si="251"/>
        <v>1153.058</v>
      </c>
      <c r="K234" s="10">
        <f t="shared" si="251"/>
        <v>9559.6</v>
      </c>
      <c r="L234" s="10">
        <f t="shared" si="246"/>
        <v>-8406.5420000000013</v>
      </c>
      <c r="M234" s="11">
        <v>188860.64306110001</v>
      </c>
    </row>
    <row r="235" spans="1:13" ht="15.5" hidden="1" thickBot="1" x14ac:dyDescent="0.45">
      <c r="A235" s="25" t="s">
        <v>1</v>
      </c>
      <c r="B235" s="9">
        <f>495+605</f>
        <v>1100</v>
      </c>
      <c r="C235" s="10">
        <v>0</v>
      </c>
      <c r="D235" s="10">
        <f t="shared" si="243"/>
        <v>1100</v>
      </c>
      <c r="E235" s="11">
        <v>189920.67300231001</v>
      </c>
      <c r="F235" s="17">
        <f t="shared" ref="F235:I235" si="254">SUM(F563:F574)</f>
        <v>0</v>
      </c>
      <c r="G235" s="18">
        <f t="shared" si="254"/>
        <v>0</v>
      </c>
      <c r="H235" s="18">
        <f t="shared" si="254"/>
        <v>0</v>
      </c>
      <c r="I235" s="19">
        <f t="shared" si="254"/>
        <v>0</v>
      </c>
      <c r="J235" s="9">
        <f t="shared" ref="J235:K237" si="255">F235+B235</f>
        <v>1100</v>
      </c>
      <c r="K235" s="10">
        <f t="shared" si="255"/>
        <v>0</v>
      </c>
      <c r="L235" s="10">
        <f>J235-K235</f>
        <v>1100</v>
      </c>
      <c r="M235" s="11">
        <v>189960.64306110001</v>
      </c>
    </row>
    <row r="236" spans="1:13" ht="15.5" hidden="1" thickBot="1" x14ac:dyDescent="0.45">
      <c r="A236" s="25" t="s">
        <v>2</v>
      </c>
      <c r="B236" s="9">
        <f>550+660</f>
        <v>1210</v>
      </c>
      <c r="C236" s="10">
        <v>0</v>
      </c>
      <c r="D236" s="10">
        <f t="shared" si="243"/>
        <v>1210</v>
      </c>
      <c r="E236" s="11">
        <v>191130.67300231001</v>
      </c>
      <c r="F236" s="17">
        <f t="shared" ref="F236:I236" si="256">SUM(F564:F575)</f>
        <v>0</v>
      </c>
      <c r="G236" s="18">
        <f t="shared" si="256"/>
        <v>0</v>
      </c>
      <c r="H236" s="18">
        <f t="shared" si="256"/>
        <v>0</v>
      </c>
      <c r="I236" s="19">
        <f t="shared" si="256"/>
        <v>0</v>
      </c>
      <c r="J236" s="9">
        <f t="shared" si="255"/>
        <v>1210</v>
      </c>
      <c r="K236" s="10">
        <f t="shared" si="255"/>
        <v>0</v>
      </c>
      <c r="L236" s="10">
        <f>J236-K236</f>
        <v>1210</v>
      </c>
      <c r="M236" s="11">
        <v>191170.64306110001</v>
      </c>
    </row>
    <row r="237" spans="1:13" ht="15.5" hidden="1" thickBot="1" x14ac:dyDescent="0.45">
      <c r="A237" s="25" t="s">
        <v>16</v>
      </c>
      <c r="B237" s="9">
        <f>4000+1100</f>
        <v>5100</v>
      </c>
      <c r="C237" s="10">
        <v>11140.870999999999</v>
      </c>
      <c r="D237" s="10">
        <f t="shared" si="243"/>
        <v>-6040.8709999999992</v>
      </c>
      <c r="E237" s="11">
        <v>185089.80200231</v>
      </c>
      <c r="F237" s="17">
        <f t="shared" ref="F237:I237" si="257">SUM(F565:F576)</f>
        <v>0</v>
      </c>
      <c r="G237" s="18">
        <f t="shared" si="257"/>
        <v>0</v>
      </c>
      <c r="H237" s="18">
        <f t="shared" si="257"/>
        <v>0</v>
      </c>
      <c r="I237" s="19">
        <f t="shared" si="257"/>
        <v>0</v>
      </c>
      <c r="J237" s="9">
        <f t="shared" si="255"/>
        <v>5100</v>
      </c>
      <c r="K237" s="10">
        <f t="shared" si="255"/>
        <v>11140.870999999999</v>
      </c>
      <c r="L237" s="10">
        <f>J237-K237</f>
        <v>-6040.8709999999992</v>
      </c>
      <c r="M237" s="11">
        <v>185129.7720611</v>
      </c>
    </row>
    <row r="238" spans="1:13" ht="15.5" hidden="1" thickBot="1" x14ac:dyDescent="0.45">
      <c r="A238" s="25" t="s">
        <v>3</v>
      </c>
      <c r="B238" s="9">
        <v>1100</v>
      </c>
      <c r="C238" s="10">
        <v>0</v>
      </c>
      <c r="D238" s="10">
        <v>1100</v>
      </c>
      <c r="E238" s="11">
        <v>186189.80200231</v>
      </c>
      <c r="F238" s="17">
        <f t="shared" ref="F238:I238" si="258">SUM(F566:F577)</f>
        <v>0</v>
      </c>
      <c r="G238" s="18">
        <f t="shared" si="258"/>
        <v>0</v>
      </c>
      <c r="H238" s="18">
        <f t="shared" si="258"/>
        <v>0</v>
      </c>
      <c r="I238" s="19">
        <f t="shared" si="258"/>
        <v>0</v>
      </c>
      <c r="J238" s="9">
        <v>1100</v>
      </c>
      <c r="K238" s="10">
        <v>0</v>
      </c>
      <c r="L238" s="10">
        <v>1100</v>
      </c>
      <c r="M238" s="11">
        <v>186229.7720611</v>
      </c>
    </row>
    <row r="239" spans="1:13" ht="15.5" hidden="1" thickBot="1" x14ac:dyDescent="0.45">
      <c r="A239" s="25" t="s">
        <v>17</v>
      </c>
      <c r="B239" s="9">
        <v>882.29200000000003</v>
      </c>
      <c r="C239" s="10">
        <v>0</v>
      </c>
      <c r="D239" s="10">
        <f>B239-C239</f>
        <v>882.29200000000003</v>
      </c>
      <c r="E239" s="11">
        <v>187072.09400231001</v>
      </c>
      <c r="F239" s="17">
        <f t="shared" ref="F239:I239" si="259">SUM(F567:F578)</f>
        <v>0</v>
      </c>
      <c r="G239" s="18">
        <f t="shared" si="259"/>
        <v>0</v>
      </c>
      <c r="H239" s="18">
        <f t="shared" si="259"/>
        <v>0</v>
      </c>
      <c r="I239" s="19">
        <f t="shared" si="259"/>
        <v>0</v>
      </c>
      <c r="J239" s="9">
        <f>F239+B239</f>
        <v>882.29200000000003</v>
      </c>
      <c r="K239" s="10">
        <f>G239+C239</f>
        <v>0</v>
      </c>
      <c r="L239" s="10">
        <f>J239-K239</f>
        <v>882.29200000000003</v>
      </c>
      <c r="M239" s="11">
        <v>187112.06406110001</v>
      </c>
    </row>
    <row r="240" spans="1:13" ht="15.5" hidden="1" thickBot="1" x14ac:dyDescent="0.45">
      <c r="A240" s="21">
        <v>2015</v>
      </c>
      <c r="B240" s="22"/>
      <c r="C240" s="23"/>
      <c r="D240" s="37"/>
      <c r="E240" s="24"/>
      <c r="F240" s="17">
        <f t="shared" ref="F240:I240" si="260">SUM(F568:F579)</f>
        <v>0</v>
      </c>
      <c r="G240" s="18">
        <f t="shared" si="260"/>
        <v>0</v>
      </c>
      <c r="H240" s="18">
        <f t="shared" si="260"/>
        <v>0</v>
      </c>
      <c r="I240" s="19">
        <f t="shared" si="260"/>
        <v>0</v>
      </c>
      <c r="J240" s="22"/>
      <c r="K240" s="23"/>
      <c r="L240" s="23"/>
      <c r="M240" s="24"/>
    </row>
    <row r="241" spans="1:13" ht="15.5" hidden="1" thickBot="1" x14ac:dyDescent="0.45">
      <c r="A241" s="25" t="s">
        <v>10</v>
      </c>
      <c r="B241" s="9">
        <f>660+440</f>
        <v>1100</v>
      </c>
      <c r="C241" s="10">
        <v>0</v>
      </c>
      <c r="D241" s="10">
        <f t="shared" ref="D241:D252" si="261">B241-C241</f>
        <v>1100</v>
      </c>
      <c r="E241" s="11">
        <v>188172.09400231001</v>
      </c>
      <c r="F241" s="17">
        <f t="shared" ref="F241:I241" si="262">SUM(F569:F580)</f>
        <v>0</v>
      </c>
      <c r="G241" s="18">
        <f t="shared" si="262"/>
        <v>0</v>
      </c>
      <c r="H241" s="18">
        <f t="shared" si="262"/>
        <v>0</v>
      </c>
      <c r="I241" s="19">
        <f t="shared" si="262"/>
        <v>0</v>
      </c>
      <c r="J241" s="9">
        <f t="shared" ref="J241:K244" si="263">F241+B241</f>
        <v>1100</v>
      </c>
      <c r="K241" s="10">
        <f t="shared" si="263"/>
        <v>0</v>
      </c>
      <c r="L241" s="10">
        <f t="shared" ref="L241:L248" si="264">J241-K241</f>
        <v>1100</v>
      </c>
      <c r="M241" s="11">
        <v>188212.06406110001</v>
      </c>
    </row>
    <row r="242" spans="1:13" ht="15.5" hidden="1" thickBot="1" x14ac:dyDescent="0.45">
      <c r="A242" s="25" t="s">
        <v>11</v>
      </c>
      <c r="B242" s="9">
        <f>495+605</f>
        <v>1100</v>
      </c>
      <c r="C242" s="10">
        <v>0</v>
      </c>
      <c r="D242" s="10">
        <f t="shared" si="261"/>
        <v>1100</v>
      </c>
      <c r="E242" s="11">
        <v>189272.09400231001</v>
      </c>
      <c r="F242" s="17">
        <f t="shared" ref="F242:I242" si="265">SUM(F570:F581)</f>
        <v>0</v>
      </c>
      <c r="G242" s="18">
        <f t="shared" si="265"/>
        <v>0</v>
      </c>
      <c r="H242" s="18">
        <f t="shared" si="265"/>
        <v>0</v>
      </c>
      <c r="I242" s="19">
        <f t="shared" si="265"/>
        <v>0</v>
      </c>
      <c r="J242" s="9">
        <f t="shared" si="263"/>
        <v>1100</v>
      </c>
      <c r="K242" s="10">
        <f t="shared" si="263"/>
        <v>0</v>
      </c>
      <c r="L242" s="10">
        <f t="shared" si="264"/>
        <v>1100</v>
      </c>
      <c r="M242" s="11">
        <v>189312.06406110001</v>
      </c>
    </row>
    <row r="243" spans="1:13" ht="15.5" hidden="1" thickBot="1" x14ac:dyDescent="0.45">
      <c r="A243" s="25" t="s">
        <v>12</v>
      </c>
      <c r="B243" s="9">
        <f>495+605</f>
        <v>1100</v>
      </c>
      <c r="C243" s="10">
        <v>0</v>
      </c>
      <c r="D243" s="10">
        <f t="shared" si="261"/>
        <v>1100</v>
      </c>
      <c r="E243" s="11">
        <v>190372.09400231001</v>
      </c>
      <c r="F243" s="17">
        <f t="shared" ref="F243:I243" si="266">SUM(F571:F582)</f>
        <v>0</v>
      </c>
      <c r="G243" s="18">
        <f t="shared" si="266"/>
        <v>0</v>
      </c>
      <c r="H243" s="18">
        <f t="shared" si="266"/>
        <v>0</v>
      </c>
      <c r="I243" s="19">
        <f t="shared" si="266"/>
        <v>0</v>
      </c>
      <c r="J243" s="9">
        <f t="shared" si="263"/>
        <v>1100</v>
      </c>
      <c r="K243" s="10">
        <f t="shared" si="263"/>
        <v>0</v>
      </c>
      <c r="L243" s="10">
        <f t="shared" si="264"/>
        <v>1100</v>
      </c>
      <c r="M243" s="11">
        <v>190412.06406110001</v>
      </c>
    </row>
    <row r="244" spans="1:13" ht="15.5" hidden="1" thickBot="1" x14ac:dyDescent="0.45">
      <c r="A244" s="25" t="s">
        <v>0</v>
      </c>
      <c r="B244" s="9">
        <f>527.756+627</f>
        <v>1154.7559999999999</v>
      </c>
      <c r="C244" s="10">
        <v>0</v>
      </c>
      <c r="D244" s="10">
        <f t="shared" si="261"/>
        <v>1154.7559999999999</v>
      </c>
      <c r="E244" s="11">
        <v>191526.85000231001</v>
      </c>
      <c r="F244" s="17">
        <f t="shared" ref="F244:I244" si="267">SUM(F572:F583)</f>
        <v>0</v>
      </c>
      <c r="G244" s="18">
        <f t="shared" si="267"/>
        <v>0</v>
      </c>
      <c r="H244" s="18">
        <f t="shared" si="267"/>
        <v>0</v>
      </c>
      <c r="I244" s="19">
        <f t="shared" si="267"/>
        <v>0</v>
      </c>
      <c r="J244" s="9">
        <f t="shared" si="263"/>
        <v>1154.7559999999999</v>
      </c>
      <c r="K244" s="10">
        <f t="shared" si="263"/>
        <v>0</v>
      </c>
      <c r="L244" s="10">
        <f t="shared" si="264"/>
        <v>1154.7559999999999</v>
      </c>
      <c r="M244" s="11">
        <v>191566.82006110001</v>
      </c>
    </row>
    <row r="245" spans="1:13" ht="15.5" hidden="1" thickBot="1" x14ac:dyDescent="0.45">
      <c r="A245" s="25" t="s">
        <v>13</v>
      </c>
      <c r="B245" s="9">
        <f>495+605</f>
        <v>1100</v>
      </c>
      <c r="C245" s="10">
        <v>0</v>
      </c>
      <c r="D245" s="10">
        <f t="shared" si="261"/>
        <v>1100</v>
      </c>
      <c r="E245" s="11">
        <v>192626.85000231001</v>
      </c>
      <c r="F245" s="17">
        <f t="shared" ref="F245:I245" si="268">SUM(F573:F584)</f>
        <v>0</v>
      </c>
      <c r="G245" s="18">
        <f t="shared" si="268"/>
        <v>0</v>
      </c>
      <c r="H245" s="18">
        <f t="shared" si="268"/>
        <v>0</v>
      </c>
      <c r="I245" s="19">
        <f t="shared" si="268"/>
        <v>0</v>
      </c>
      <c r="J245" s="9">
        <f t="shared" ref="J245:K248" si="269">F245+B245</f>
        <v>1100</v>
      </c>
      <c r="K245" s="10">
        <f t="shared" si="269"/>
        <v>0</v>
      </c>
      <c r="L245" s="10">
        <f t="shared" si="264"/>
        <v>1100</v>
      </c>
      <c r="M245" s="11">
        <v>192666.82006110001</v>
      </c>
    </row>
    <row r="246" spans="1:13" ht="15.5" hidden="1" thickBot="1" x14ac:dyDescent="0.45">
      <c r="A246" s="25" t="s">
        <v>14</v>
      </c>
      <c r="B246" s="9">
        <f>4000+660+550</f>
        <v>5210</v>
      </c>
      <c r="C246" s="10">
        <v>0</v>
      </c>
      <c r="D246" s="10">
        <f t="shared" si="261"/>
        <v>5210</v>
      </c>
      <c r="E246" s="11">
        <v>197836.85000231001</v>
      </c>
      <c r="F246" s="17">
        <f t="shared" ref="F246:I246" si="270">SUM(F574:F585)</f>
        <v>0</v>
      </c>
      <c r="G246" s="18">
        <f t="shared" si="270"/>
        <v>0</v>
      </c>
      <c r="H246" s="18">
        <f t="shared" si="270"/>
        <v>0</v>
      </c>
      <c r="I246" s="19">
        <f t="shared" si="270"/>
        <v>0</v>
      </c>
      <c r="J246" s="9">
        <f t="shared" si="269"/>
        <v>5210</v>
      </c>
      <c r="K246" s="10">
        <f t="shared" si="269"/>
        <v>0</v>
      </c>
      <c r="L246" s="10">
        <f t="shared" si="264"/>
        <v>5210</v>
      </c>
      <c r="M246" s="11">
        <v>197836.85000231001</v>
      </c>
    </row>
    <row r="247" spans="1:13" ht="15.5" hidden="1" thickBot="1" x14ac:dyDescent="0.45">
      <c r="A247" s="25" t="s">
        <v>15</v>
      </c>
      <c r="B247" s="9">
        <f>855.434+574.497</f>
        <v>1429.931</v>
      </c>
      <c r="C247" s="10">
        <v>13120.11</v>
      </c>
      <c r="D247" s="10">
        <f t="shared" si="261"/>
        <v>-11690.179</v>
      </c>
      <c r="E247" s="11">
        <v>186146.67100231</v>
      </c>
      <c r="F247" s="17">
        <f t="shared" ref="F247:I247" si="271">SUM(F575:F586)</f>
        <v>0</v>
      </c>
      <c r="G247" s="18">
        <f t="shared" si="271"/>
        <v>0</v>
      </c>
      <c r="H247" s="18">
        <f t="shared" si="271"/>
        <v>0</v>
      </c>
      <c r="I247" s="19">
        <f t="shared" si="271"/>
        <v>0</v>
      </c>
      <c r="J247" s="9">
        <f t="shared" si="269"/>
        <v>1429.931</v>
      </c>
      <c r="K247" s="10">
        <f t="shared" si="269"/>
        <v>13120.11</v>
      </c>
      <c r="L247" s="10">
        <f t="shared" si="264"/>
        <v>-11690.179</v>
      </c>
      <c r="M247" s="11">
        <v>186146.67100231</v>
      </c>
    </row>
    <row r="248" spans="1:13" ht="15.5" hidden="1" thickBot="1" x14ac:dyDescent="0.45">
      <c r="A248" s="25" t="s">
        <v>1</v>
      </c>
      <c r="B248" s="9">
        <f>495+715</f>
        <v>1210</v>
      </c>
      <c r="C248" s="10">
        <v>0</v>
      </c>
      <c r="D248" s="10">
        <f t="shared" si="261"/>
        <v>1210</v>
      </c>
      <c r="E248" s="11">
        <v>187356.67100231</v>
      </c>
      <c r="F248" s="17">
        <f t="shared" ref="F248:I248" si="272">SUM(F576:F587)</f>
        <v>0</v>
      </c>
      <c r="G248" s="18">
        <f t="shared" si="272"/>
        <v>0</v>
      </c>
      <c r="H248" s="18">
        <f t="shared" si="272"/>
        <v>0</v>
      </c>
      <c r="I248" s="19">
        <f t="shared" si="272"/>
        <v>0</v>
      </c>
      <c r="J248" s="9">
        <f t="shared" si="269"/>
        <v>1210</v>
      </c>
      <c r="K248" s="10">
        <f t="shared" si="269"/>
        <v>0</v>
      </c>
      <c r="L248" s="10">
        <f t="shared" si="264"/>
        <v>1210</v>
      </c>
      <c r="M248" s="11">
        <v>187356.67100231</v>
      </c>
    </row>
    <row r="249" spans="1:13" ht="15.5" hidden="1" thickBot="1" x14ac:dyDescent="0.45">
      <c r="A249" s="25" t="s">
        <v>2</v>
      </c>
      <c r="B249" s="9">
        <f>660+770</f>
        <v>1430</v>
      </c>
      <c r="C249" s="10">
        <v>0</v>
      </c>
      <c r="D249" s="10">
        <f t="shared" si="261"/>
        <v>1430</v>
      </c>
      <c r="E249" s="11">
        <v>188786.67100231</v>
      </c>
      <c r="F249" s="17">
        <f t="shared" ref="F249:I249" si="273">SUM(F577:F588)</f>
        <v>0</v>
      </c>
      <c r="G249" s="18">
        <f t="shared" si="273"/>
        <v>0</v>
      </c>
      <c r="H249" s="18">
        <f t="shared" si="273"/>
        <v>0</v>
      </c>
      <c r="I249" s="19">
        <f t="shared" si="273"/>
        <v>0</v>
      </c>
      <c r="J249" s="9">
        <f t="shared" ref="J249:K251" si="274">F249+B249</f>
        <v>1430</v>
      </c>
      <c r="K249" s="10">
        <f t="shared" si="274"/>
        <v>0</v>
      </c>
      <c r="L249" s="10">
        <f>J249-K249</f>
        <v>1430</v>
      </c>
      <c r="M249" s="11">
        <v>188786.67100231</v>
      </c>
    </row>
    <row r="250" spans="1:13" ht="15.5" hidden="1" thickBot="1" x14ac:dyDescent="0.45">
      <c r="A250" s="25" t="s">
        <v>16</v>
      </c>
      <c r="B250" s="9">
        <f>660+770</f>
        <v>1430</v>
      </c>
      <c r="C250" s="10">
        <v>0</v>
      </c>
      <c r="D250" s="10">
        <f t="shared" si="261"/>
        <v>1430</v>
      </c>
      <c r="E250" s="11">
        <v>190216.67100231</v>
      </c>
      <c r="F250" s="17">
        <f t="shared" ref="F250:I250" si="275">SUM(F578:F589)</f>
        <v>0</v>
      </c>
      <c r="G250" s="18">
        <f t="shared" si="275"/>
        <v>0</v>
      </c>
      <c r="H250" s="18">
        <f t="shared" si="275"/>
        <v>0</v>
      </c>
      <c r="I250" s="19">
        <f t="shared" si="275"/>
        <v>0</v>
      </c>
      <c r="J250" s="9">
        <f t="shared" si="274"/>
        <v>1430</v>
      </c>
      <c r="K250" s="10">
        <f t="shared" si="274"/>
        <v>0</v>
      </c>
      <c r="L250" s="10">
        <f>J250-K250</f>
        <v>1430</v>
      </c>
      <c r="M250" s="11">
        <v>190216.67100231</v>
      </c>
    </row>
    <row r="251" spans="1:13" ht="15.5" hidden="1" thickBot="1" x14ac:dyDescent="0.45">
      <c r="A251" s="25" t="s">
        <v>3</v>
      </c>
      <c r="B251" s="9">
        <f>605+715</f>
        <v>1320</v>
      </c>
      <c r="C251" s="10">
        <v>0</v>
      </c>
      <c r="D251" s="10">
        <f t="shared" si="261"/>
        <v>1320</v>
      </c>
      <c r="E251" s="11">
        <v>191536.67100231</v>
      </c>
      <c r="F251" s="17">
        <f t="shared" ref="F251:I251" si="276">SUM(F579:F590)</f>
        <v>0</v>
      </c>
      <c r="G251" s="18">
        <f t="shared" si="276"/>
        <v>0</v>
      </c>
      <c r="H251" s="18">
        <f t="shared" si="276"/>
        <v>0</v>
      </c>
      <c r="I251" s="19">
        <f t="shared" si="276"/>
        <v>0</v>
      </c>
      <c r="J251" s="9">
        <f t="shared" si="274"/>
        <v>1320</v>
      </c>
      <c r="K251" s="10">
        <f t="shared" si="274"/>
        <v>0</v>
      </c>
      <c r="L251" s="10">
        <f>J251-K251</f>
        <v>1320</v>
      </c>
      <c r="M251" s="11">
        <v>191536.67100231</v>
      </c>
    </row>
    <row r="252" spans="1:13" ht="15.5" hidden="1" thickBot="1" x14ac:dyDescent="0.45">
      <c r="A252" s="25" t="s">
        <v>17</v>
      </c>
      <c r="B252" s="9">
        <f>605+605</f>
        <v>1210</v>
      </c>
      <c r="C252" s="10">
        <v>0</v>
      </c>
      <c r="D252" s="10">
        <f t="shared" si="261"/>
        <v>1210</v>
      </c>
      <c r="E252" s="11">
        <v>192746.67100231</v>
      </c>
      <c r="F252" s="17">
        <f t="shared" ref="F252:I252" si="277">SUM(F580:F591)</f>
        <v>0</v>
      </c>
      <c r="G252" s="18">
        <f t="shared" si="277"/>
        <v>0</v>
      </c>
      <c r="H252" s="18">
        <f t="shared" si="277"/>
        <v>0</v>
      </c>
      <c r="I252" s="19">
        <f t="shared" si="277"/>
        <v>0</v>
      </c>
      <c r="J252" s="9">
        <f>F252+B252</f>
        <v>1210</v>
      </c>
      <c r="K252" s="10">
        <f>G252+C252</f>
        <v>0</v>
      </c>
      <c r="L252" s="10">
        <f>J252-K252</f>
        <v>1210</v>
      </c>
      <c r="M252" s="11">
        <v>192746.67100231</v>
      </c>
    </row>
    <row r="253" spans="1:13" ht="15.5" hidden="1" thickBot="1" x14ac:dyDescent="0.45">
      <c r="A253" s="21">
        <v>2016</v>
      </c>
      <c r="B253" s="22"/>
      <c r="C253" s="23"/>
      <c r="D253" s="37"/>
      <c r="E253" s="24"/>
      <c r="F253" s="17">
        <f t="shared" ref="F253:I253" si="278">SUM(F581:F592)</f>
        <v>0</v>
      </c>
      <c r="G253" s="18">
        <f t="shared" si="278"/>
        <v>0</v>
      </c>
      <c r="H253" s="18">
        <f t="shared" si="278"/>
        <v>0</v>
      </c>
      <c r="I253" s="19">
        <f t="shared" si="278"/>
        <v>0</v>
      </c>
      <c r="J253" s="22"/>
      <c r="K253" s="23"/>
      <c r="L253" s="23"/>
      <c r="M253" s="24"/>
    </row>
    <row r="254" spans="1:13" ht="15.5" hidden="1" thickBot="1" x14ac:dyDescent="0.45">
      <c r="A254" s="25" t="s">
        <v>10</v>
      </c>
      <c r="B254" s="9">
        <v>1345.529</v>
      </c>
      <c r="C254" s="10">
        <v>0</v>
      </c>
      <c r="D254" s="10">
        <f>B254-C254</f>
        <v>1345.529</v>
      </c>
      <c r="E254" s="11">
        <v>194092.20000231001</v>
      </c>
      <c r="F254" s="17">
        <f t="shared" ref="F254:I254" si="279">SUM(F582:F593)</f>
        <v>0</v>
      </c>
      <c r="G254" s="18">
        <f t="shared" si="279"/>
        <v>0</v>
      </c>
      <c r="H254" s="18">
        <f t="shared" si="279"/>
        <v>0</v>
      </c>
      <c r="I254" s="19">
        <f t="shared" si="279"/>
        <v>0</v>
      </c>
      <c r="J254" s="9">
        <f>F254+B254</f>
        <v>1345.529</v>
      </c>
      <c r="K254" s="10">
        <f>G254+C254</f>
        <v>0</v>
      </c>
      <c r="L254" s="10">
        <f>J254-K254</f>
        <v>1345.529</v>
      </c>
      <c r="M254" s="11">
        <v>194092.20000231001</v>
      </c>
    </row>
    <row r="255" spans="1:13" ht="15.5" hidden="1" thickBot="1" x14ac:dyDescent="0.45">
      <c r="A255" s="25" t="s">
        <v>11</v>
      </c>
      <c r="B255" s="9">
        <f>440+668.762+3500+1500</f>
        <v>6108.7619999999997</v>
      </c>
      <c r="C255" s="10">
        <v>0</v>
      </c>
      <c r="D255" s="10">
        <f>B255-C255</f>
        <v>6108.7619999999997</v>
      </c>
      <c r="E255" s="11">
        <v>200200.96200231</v>
      </c>
      <c r="F255" s="17">
        <f t="shared" ref="F255:I255" si="280">SUM(F583:F594)</f>
        <v>0</v>
      </c>
      <c r="G255" s="18">
        <f t="shared" si="280"/>
        <v>0</v>
      </c>
      <c r="H255" s="18">
        <f t="shared" si="280"/>
        <v>0</v>
      </c>
      <c r="I255" s="19">
        <f t="shared" si="280"/>
        <v>0</v>
      </c>
      <c r="J255" s="9">
        <f>F255+B255</f>
        <v>6108.7619999999997</v>
      </c>
      <c r="K255" s="10">
        <f>G255+C255</f>
        <v>0</v>
      </c>
      <c r="L255" s="10">
        <f>J255-K255</f>
        <v>6108.7619999999997</v>
      </c>
      <c r="M255" s="11">
        <v>200200.96200231</v>
      </c>
    </row>
    <row r="256" spans="1:13" ht="15.5" hidden="1" thickBot="1" x14ac:dyDescent="0.45">
      <c r="A256" s="25" t="s">
        <v>12</v>
      </c>
      <c r="B256" s="9">
        <v>1100</v>
      </c>
      <c r="C256" s="10">
        <v>0</v>
      </c>
      <c r="D256" s="10">
        <v>1100</v>
      </c>
      <c r="E256" s="11">
        <v>201300.96200231</v>
      </c>
      <c r="F256" s="17">
        <f t="shared" ref="F256:I256" si="281">SUM(F584:F595)</f>
        <v>0</v>
      </c>
      <c r="G256" s="18">
        <f t="shared" si="281"/>
        <v>0</v>
      </c>
      <c r="H256" s="18">
        <f t="shared" si="281"/>
        <v>0</v>
      </c>
      <c r="I256" s="19">
        <f t="shared" si="281"/>
        <v>0</v>
      </c>
      <c r="J256" s="9">
        <v>1100</v>
      </c>
      <c r="K256" s="10">
        <v>0</v>
      </c>
      <c r="L256" s="10">
        <v>1100</v>
      </c>
      <c r="M256" s="11">
        <v>201300.96200231</v>
      </c>
    </row>
    <row r="257" spans="1:13" ht="15.5" hidden="1" thickBot="1" x14ac:dyDescent="0.45">
      <c r="A257" s="25" t="s">
        <v>0</v>
      </c>
      <c r="B257" s="9">
        <v>1100</v>
      </c>
      <c r="C257" s="10">
        <v>0</v>
      </c>
      <c r="D257" s="10">
        <v>1100</v>
      </c>
      <c r="E257" s="11">
        <v>202400.96200231</v>
      </c>
      <c r="F257" s="17">
        <f t="shared" ref="F257:I257" si="282">SUM(F585:F596)</f>
        <v>0</v>
      </c>
      <c r="G257" s="18">
        <f t="shared" si="282"/>
        <v>0</v>
      </c>
      <c r="H257" s="18">
        <f t="shared" si="282"/>
        <v>0</v>
      </c>
      <c r="I257" s="19">
        <f t="shared" si="282"/>
        <v>0</v>
      </c>
      <c r="J257" s="9">
        <v>1100</v>
      </c>
      <c r="K257" s="10">
        <v>0</v>
      </c>
      <c r="L257" s="10">
        <v>1100</v>
      </c>
      <c r="M257" s="11">
        <v>202400.96200231</v>
      </c>
    </row>
    <row r="258" spans="1:13" ht="15.5" hidden="1" thickBot="1" x14ac:dyDescent="0.45">
      <c r="A258" s="25" t="s">
        <v>13</v>
      </c>
      <c r="B258" s="9">
        <f>668.769+543.463</f>
        <v>1212.232</v>
      </c>
      <c r="C258" s="10">
        <v>0</v>
      </c>
      <c r="D258" s="10">
        <f t="shared" ref="D258:D263" si="283">B258-C258</f>
        <v>1212.232</v>
      </c>
      <c r="E258" s="11">
        <v>203613.19400230999</v>
      </c>
      <c r="F258" s="17">
        <f t="shared" ref="F258:I258" si="284">SUM(F586:F597)</f>
        <v>0</v>
      </c>
      <c r="G258" s="18">
        <f t="shared" si="284"/>
        <v>0</v>
      </c>
      <c r="H258" s="18">
        <f t="shared" si="284"/>
        <v>0</v>
      </c>
      <c r="I258" s="19">
        <f t="shared" si="284"/>
        <v>0</v>
      </c>
      <c r="J258" s="9">
        <f>B258+F258</f>
        <v>1212.232</v>
      </c>
      <c r="K258" s="10">
        <f>C258+G258</f>
        <v>0</v>
      </c>
      <c r="L258" s="10">
        <f t="shared" ref="L258:L263" si="285">J258-K258</f>
        <v>1212.232</v>
      </c>
      <c r="M258" s="11">
        <v>203613.19400230999</v>
      </c>
    </row>
    <row r="259" spans="1:13" ht="15.5" hidden="1" thickBot="1" x14ac:dyDescent="0.45">
      <c r="A259" s="25" t="s">
        <v>14</v>
      </c>
      <c r="B259" s="9">
        <f>716.5+477.667</f>
        <v>1194.1669999999999</v>
      </c>
      <c r="C259" s="10">
        <v>0</v>
      </c>
      <c r="D259" s="10">
        <f t="shared" si="283"/>
        <v>1194.1669999999999</v>
      </c>
      <c r="E259" s="11">
        <v>204807.36100231</v>
      </c>
      <c r="F259" s="17">
        <f t="shared" ref="F259:I259" si="286">SUM(F587:F598)</f>
        <v>0</v>
      </c>
      <c r="G259" s="18">
        <f t="shared" si="286"/>
        <v>0</v>
      </c>
      <c r="H259" s="18">
        <f t="shared" si="286"/>
        <v>0</v>
      </c>
      <c r="I259" s="19">
        <f t="shared" si="286"/>
        <v>0</v>
      </c>
      <c r="J259" s="9">
        <f t="shared" ref="J259:K261" si="287">F259+B259</f>
        <v>1194.1669999999999</v>
      </c>
      <c r="K259" s="10">
        <f t="shared" si="287"/>
        <v>0</v>
      </c>
      <c r="L259" s="10">
        <f t="shared" si="285"/>
        <v>1194.1669999999999</v>
      </c>
      <c r="M259" s="11">
        <v>204807.36100231</v>
      </c>
    </row>
    <row r="260" spans="1:13" ht="15.5" hidden="1" thickBot="1" x14ac:dyDescent="0.45">
      <c r="A260" s="25" t="s">
        <v>15</v>
      </c>
      <c r="B260" s="9">
        <f>618.381+616.027</f>
        <v>1234.4079999999999</v>
      </c>
      <c r="C260" s="10">
        <v>0</v>
      </c>
      <c r="D260" s="10">
        <f t="shared" si="283"/>
        <v>1234.4079999999999</v>
      </c>
      <c r="E260" s="11">
        <v>206041.73900231</v>
      </c>
      <c r="F260" s="17">
        <f t="shared" ref="F260:I260" si="288">SUM(F588:F599)</f>
        <v>0</v>
      </c>
      <c r="G260" s="18">
        <f t="shared" si="288"/>
        <v>0</v>
      </c>
      <c r="H260" s="18">
        <f t="shared" si="288"/>
        <v>0</v>
      </c>
      <c r="I260" s="19">
        <f t="shared" si="288"/>
        <v>0</v>
      </c>
      <c r="J260" s="9">
        <f t="shared" si="287"/>
        <v>1234.4079999999999</v>
      </c>
      <c r="K260" s="10">
        <f t="shared" si="287"/>
        <v>0</v>
      </c>
      <c r="L260" s="10">
        <f t="shared" si="285"/>
        <v>1234.4079999999999</v>
      </c>
      <c r="M260" s="11">
        <v>206041.73900231</v>
      </c>
    </row>
    <row r="261" spans="1:13" ht="15.5" hidden="1" thickBot="1" x14ac:dyDescent="0.45">
      <c r="A261" s="25" t="s">
        <v>1</v>
      </c>
      <c r="B261" s="9">
        <v>597.38499999999999</v>
      </c>
      <c r="C261" s="10">
        <v>0</v>
      </c>
      <c r="D261" s="10">
        <f t="shared" si="283"/>
        <v>597.38499999999999</v>
      </c>
      <c r="E261" s="11">
        <v>206639.12400231001</v>
      </c>
      <c r="F261" s="17">
        <f t="shared" ref="F261:I261" si="289">SUM(F589:F600)</f>
        <v>0</v>
      </c>
      <c r="G261" s="18">
        <f t="shared" si="289"/>
        <v>0</v>
      </c>
      <c r="H261" s="18">
        <f t="shared" si="289"/>
        <v>0</v>
      </c>
      <c r="I261" s="19">
        <f t="shared" si="289"/>
        <v>0</v>
      </c>
      <c r="J261" s="9">
        <f t="shared" si="287"/>
        <v>597.38499999999999</v>
      </c>
      <c r="K261" s="10">
        <f t="shared" si="287"/>
        <v>0</v>
      </c>
      <c r="L261" s="10">
        <f t="shared" si="285"/>
        <v>597.38499999999999</v>
      </c>
      <c r="M261" s="11">
        <v>206639.12400231001</v>
      </c>
    </row>
    <row r="262" spans="1:13" ht="15.5" hidden="1" thickBot="1" x14ac:dyDescent="0.45">
      <c r="A262" s="25" t="s">
        <v>2</v>
      </c>
      <c r="B262" s="9">
        <f>907.077+544.246</f>
        <v>1451.3229999999999</v>
      </c>
      <c r="C262" s="10">
        <v>11565.543</v>
      </c>
      <c r="D262" s="10">
        <f t="shared" si="283"/>
        <v>-10114.219999999999</v>
      </c>
      <c r="E262" s="11">
        <v>196524.90400231001</v>
      </c>
      <c r="F262" s="17">
        <f t="shared" ref="F262:I262" si="290">SUM(F590:F601)</f>
        <v>0</v>
      </c>
      <c r="G262" s="18">
        <f t="shared" si="290"/>
        <v>0</v>
      </c>
      <c r="H262" s="18">
        <f t="shared" si="290"/>
        <v>0</v>
      </c>
      <c r="I262" s="19">
        <f t="shared" si="290"/>
        <v>0</v>
      </c>
      <c r="J262" s="9">
        <f>F262+B262</f>
        <v>1451.3229999999999</v>
      </c>
      <c r="K262" s="10">
        <f>G262+C262</f>
        <v>11565.543</v>
      </c>
      <c r="L262" s="10">
        <f t="shared" si="285"/>
        <v>-10114.219999999999</v>
      </c>
      <c r="M262" s="11">
        <v>196524.90400231001</v>
      </c>
    </row>
    <row r="263" spans="1:13" ht="15.5" hidden="1" thickBot="1" x14ac:dyDescent="0.45">
      <c r="A263" s="25" t="s">
        <v>16</v>
      </c>
      <c r="B263" s="9">
        <f>611.118+770</f>
        <v>1381.1179999999999</v>
      </c>
      <c r="C263" s="10">
        <v>0</v>
      </c>
      <c r="D263" s="10">
        <f t="shared" si="283"/>
        <v>1381.1179999999999</v>
      </c>
      <c r="E263" s="11">
        <v>197906.02200231</v>
      </c>
      <c r="F263" s="17">
        <f t="shared" ref="F263:I263" si="291">SUM(F591:F602)</f>
        <v>0</v>
      </c>
      <c r="G263" s="18">
        <f t="shared" si="291"/>
        <v>0</v>
      </c>
      <c r="H263" s="18">
        <f t="shared" si="291"/>
        <v>0</v>
      </c>
      <c r="I263" s="19">
        <f t="shared" si="291"/>
        <v>0</v>
      </c>
      <c r="J263" s="9">
        <f>F263+B263</f>
        <v>1381.1179999999999</v>
      </c>
      <c r="K263" s="10">
        <f>G263+C263</f>
        <v>0</v>
      </c>
      <c r="L263" s="10">
        <f t="shared" si="285"/>
        <v>1381.1179999999999</v>
      </c>
      <c r="M263" s="11">
        <v>197906.02200231</v>
      </c>
    </row>
    <row r="264" spans="1:13" ht="15.5" hidden="1" thickBot="1" x14ac:dyDescent="0.45">
      <c r="A264" s="25" t="s">
        <v>3</v>
      </c>
      <c r="B264" s="9">
        <v>5000</v>
      </c>
      <c r="C264" s="10">
        <v>0</v>
      </c>
      <c r="D264" s="10">
        <v>5000</v>
      </c>
      <c r="E264" s="11">
        <v>202906.02200231</v>
      </c>
      <c r="F264" s="17">
        <f t="shared" ref="F264:I264" si="292">SUM(F592:F603)</f>
        <v>0</v>
      </c>
      <c r="G264" s="18">
        <f t="shared" si="292"/>
        <v>0</v>
      </c>
      <c r="H264" s="18">
        <f t="shared" si="292"/>
        <v>0</v>
      </c>
      <c r="I264" s="19">
        <f t="shared" si="292"/>
        <v>0</v>
      </c>
      <c r="J264" s="9">
        <v>5000</v>
      </c>
      <c r="K264" s="10">
        <v>0</v>
      </c>
      <c r="L264" s="10">
        <v>5000</v>
      </c>
      <c r="M264" s="11">
        <v>202906.02200231</v>
      </c>
    </row>
    <row r="265" spans="1:13" ht="15.5" hidden="1" thickBot="1" x14ac:dyDescent="0.45">
      <c r="A265" s="25" t="s">
        <v>17</v>
      </c>
      <c r="B265" s="9">
        <f>607.115+607.115</f>
        <v>1214.23</v>
      </c>
      <c r="C265" s="10">
        <v>0</v>
      </c>
      <c r="D265" s="10">
        <f>B265-C265</f>
        <v>1214.23</v>
      </c>
      <c r="E265" s="11">
        <v>204120.25200231001</v>
      </c>
      <c r="F265" s="17">
        <f t="shared" ref="F265:I265" si="293">SUM(F593:F604)</f>
        <v>0</v>
      </c>
      <c r="G265" s="18">
        <f t="shared" si="293"/>
        <v>0</v>
      </c>
      <c r="H265" s="18">
        <f t="shared" si="293"/>
        <v>0</v>
      </c>
      <c r="I265" s="19">
        <f t="shared" si="293"/>
        <v>0</v>
      </c>
      <c r="J265" s="9">
        <f>F265+B265</f>
        <v>1214.23</v>
      </c>
      <c r="K265" s="10">
        <f>G265+C265</f>
        <v>0</v>
      </c>
      <c r="L265" s="10">
        <f>J265-K265</f>
        <v>1214.23</v>
      </c>
      <c r="M265" s="11">
        <v>204120.25200231001</v>
      </c>
    </row>
    <row r="266" spans="1:13" ht="15.5" hidden="1" thickBot="1" x14ac:dyDescent="0.45">
      <c r="A266" s="21">
        <v>2017</v>
      </c>
      <c r="B266" s="22"/>
      <c r="C266" s="23"/>
      <c r="D266" s="37"/>
      <c r="E266" s="24"/>
      <c r="F266" s="17">
        <f t="shared" ref="F266:I266" si="294">SUM(F594:F605)</f>
        <v>0</v>
      </c>
      <c r="G266" s="18">
        <f t="shared" si="294"/>
        <v>0</v>
      </c>
      <c r="H266" s="18">
        <f t="shared" si="294"/>
        <v>0</v>
      </c>
      <c r="I266" s="19">
        <f t="shared" si="294"/>
        <v>0</v>
      </c>
      <c r="J266" s="22"/>
      <c r="K266" s="23"/>
      <c r="L266" s="23"/>
      <c r="M266" s="24"/>
    </row>
    <row r="267" spans="1:13" ht="15.5" hidden="1" thickBot="1" x14ac:dyDescent="0.45">
      <c r="A267" s="25" t="s">
        <v>10</v>
      </c>
      <c r="B267" s="9">
        <f>411.933+715</f>
        <v>1126.933</v>
      </c>
      <c r="C267" s="10">
        <v>0</v>
      </c>
      <c r="D267" s="10">
        <f t="shared" ref="D267:D274" si="295">B267-C267</f>
        <v>1126.933</v>
      </c>
      <c r="E267" s="11">
        <v>205247.18500231</v>
      </c>
      <c r="F267" s="17">
        <f t="shared" ref="F267:I267" si="296">SUM(F595:F606)</f>
        <v>0</v>
      </c>
      <c r="G267" s="18">
        <f t="shared" si="296"/>
        <v>0</v>
      </c>
      <c r="H267" s="18">
        <f t="shared" si="296"/>
        <v>0</v>
      </c>
      <c r="I267" s="19">
        <f t="shared" si="296"/>
        <v>0</v>
      </c>
      <c r="J267" s="9">
        <f t="shared" ref="J267:K270" si="297">F267+B267</f>
        <v>1126.933</v>
      </c>
      <c r="K267" s="10">
        <f t="shared" si="297"/>
        <v>0</v>
      </c>
      <c r="L267" s="10">
        <f t="shared" ref="L267:L273" si="298">J267-K267</f>
        <v>1126.933</v>
      </c>
      <c r="M267" s="11">
        <v>205247.18500231</v>
      </c>
    </row>
    <row r="268" spans="1:13" ht="15.5" hidden="1" thickBot="1" x14ac:dyDescent="0.45">
      <c r="A268" s="25" t="s">
        <v>11</v>
      </c>
      <c r="B268" s="9">
        <f>660+770</f>
        <v>1430</v>
      </c>
      <c r="C268" s="10">
        <v>9876.6650000000009</v>
      </c>
      <c r="D268" s="10">
        <f t="shared" si="295"/>
        <v>-8446.6650000000009</v>
      </c>
      <c r="E268" s="11">
        <v>196800.52000230999</v>
      </c>
      <c r="F268" s="17">
        <f t="shared" ref="F268:I268" si="299">SUM(F596:F607)</f>
        <v>0</v>
      </c>
      <c r="G268" s="18">
        <f t="shared" si="299"/>
        <v>0</v>
      </c>
      <c r="H268" s="18">
        <f t="shared" si="299"/>
        <v>0</v>
      </c>
      <c r="I268" s="19">
        <f t="shared" si="299"/>
        <v>0</v>
      </c>
      <c r="J268" s="9">
        <f t="shared" si="297"/>
        <v>1430</v>
      </c>
      <c r="K268" s="10">
        <f t="shared" si="297"/>
        <v>9876.6650000000009</v>
      </c>
      <c r="L268" s="10">
        <f t="shared" si="298"/>
        <v>-8446.6650000000009</v>
      </c>
      <c r="M268" s="11">
        <v>196800.52000230999</v>
      </c>
    </row>
    <row r="269" spans="1:13" ht="15.5" hidden="1" thickBot="1" x14ac:dyDescent="0.45">
      <c r="A269" s="25" t="s">
        <v>12</v>
      </c>
      <c r="B269" s="9">
        <f>687.625+660</f>
        <v>1347.625</v>
      </c>
      <c r="C269" s="10">
        <v>0</v>
      </c>
      <c r="D269" s="10">
        <f t="shared" si="295"/>
        <v>1347.625</v>
      </c>
      <c r="E269" s="11">
        <v>198148.14500230999</v>
      </c>
      <c r="F269" s="17">
        <f t="shared" ref="F269:I269" si="300">SUM(F597:F608)</f>
        <v>0</v>
      </c>
      <c r="G269" s="18">
        <f t="shared" si="300"/>
        <v>0</v>
      </c>
      <c r="H269" s="18">
        <f t="shared" si="300"/>
        <v>0</v>
      </c>
      <c r="I269" s="19">
        <f t="shared" si="300"/>
        <v>0</v>
      </c>
      <c r="J269" s="9">
        <f t="shared" si="297"/>
        <v>1347.625</v>
      </c>
      <c r="K269" s="10">
        <f t="shared" si="297"/>
        <v>0</v>
      </c>
      <c r="L269" s="10">
        <f t="shared" si="298"/>
        <v>1347.625</v>
      </c>
      <c r="M269" s="11">
        <v>198148.14500230999</v>
      </c>
    </row>
    <row r="270" spans="1:13" ht="15.5" hidden="1" thickBot="1" x14ac:dyDescent="0.45">
      <c r="A270" s="25" t="s">
        <v>0</v>
      </c>
      <c r="B270" s="9">
        <f>4500+715+650.081</f>
        <v>5865.0810000000001</v>
      </c>
      <c r="C270" s="10">
        <v>0</v>
      </c>
      <c r="D270" s="10">
        <f t="shared" si="295"/>
        <v>5865.0810000000001</v>
      </c>
      <c r="E270" s="11">
        <v>204013.22600231</v>
      </c>
      <c r="F270" s="17">
        <f t="shared" ref="F270:I270" si="301">SUM(F598:F609)</f>
        <v>0</v>
      </c>
      <c r="G270" s="18">
        <f t="shared" si="301"/>
        <v>0</v>
      </c>
      <c r="H270" s="18">
        <f t="shared" si="301"/>
        <v>0</v>
      </c>
      <c r="I270" s="19">
        <f t="shared" si="301"/>
        <v>0</v>
      </c>
      <c r="J270" s="9">
        <f t="shared" si="297"/>
        <v>5865.0810000000001</v>
      </c>
      <c r="K270" s="10">
        <f t="shared" si="297"/>
        <v>0</v>
      </c>
      <c r="L270" s="10">
        <f t="shared" si="298"/>
        <v>5865.0810000000001</v>
      </c>
      <c r="M270" s="11">
        <v>204013.22600231</v>
      </c>
    </row>
    <row r="271" spans="1:13" ht="15.5" hidden="1" thickBot="1" x14ac:dyDescent="0.45">
      <c r="A271" s="25" t="s">
        <v>13</v>
      </c>
      <c r="B271" s="9">
        <f>515.925+698.015</f>
        <v>1213.94</v>
      </c>
      <c r="C271" s="10">
        <v>0</v>
      </c>
      <c r="D271" s="10">
        <f t="shared" si="295"/>
        <v>1213.94</v>
      </c>
      <c r="E271" s="11">
        <v>205227.16600231</v>
      </c>
      <c r="F271" s="17">
        <f t="shared" ref="F271:I271" si="302">SUM(F599:F610)</f>
        <v>0</v>
      </c>
      <c r="G271" s="18">
        <f t="shared" si="302"/>
        <v>0</v>
      </c>
      <c r="H271" s="18">
        <f t="shared" si="302"/>
        <v>0</v>
      </c>
      <c r="I271" s="19">
        <f t="shared" si="302"/>
        <v>0</v>
      </c>
      <c r="J271" s="9">
        <f t="shared" ref="J271:K273" si="303">F271+B271</f>
        <v>1213.94</v>
      </c>
      <c r="K271" s="10">
        <f t="shared" si="303"/>
        <v>0</v>
      </c>
      <c r="L271" s="10">
        <f t="shared" si="298"/>
        <v>1213.94</v>
      </c>
      <c r="M271" s="11">
        <v>205227.16600231</v>
      </c>
    </row>
    <row r="272" spans="1:13" ht="15.5" hidden="1" thickBot="1" x14ac:dyDescent="0.45">
      <c r="A272" s="25" t="s">
        <v>14</v>
      </c>
      <c r="B272" s="9">
        <f>776.912+661.25+300+300</f>
        <v>2038.162</v>
      </c>
      <c r="C272" s="10">
        <v>0</v>
      </c>
      <c r="D272" s="10">
        <f t="shared" si="295"/>
        <v>2038.162</v>
      </c>
      <c r="E272" s="11">
        <v>207265.32800231001</v>
      </c>
      <c r="F272" s="17">
        <f t="shared" ref="F272:I272" si="304">SUM(F600:F611)</f>
        <v>0</v>
      </c>
      <c r="G272" s="18">
        <f t="shared" si="304"/>
        <v>0</v>
      </c>
      <c r="H272" s="18">
        <f t="shared" si="304"/>
        <v>0</v>
      </c>
      <c r="I272" s="19">
        <f t="shared" si="304"/>
        <v>0</v>
      </c>
      <c r="J272" s="9">
        <f t="shared" si="303"/>
        <v>2038.162</v>
      </c>
      <c r="K272" s="10">
        <f t="shared" si="303"/>
        <v>0</v>
      </c>
      <c r="L272" s="10">
        <f t="shared" si="298"/>
        <v>2038.162</v>
      </c>
      <c r="M272" s="11">
        <v>207265.32800231001</v>
      </c>
    </row>
    <row r="273" spans="1:13" ht="15.5" hidden="1" thickBot="1" x14ac:dyDescent="0.45">
      <c r="A273" s="25" t="s">
        <v>15</v>
      </c>
      <c r="B273" s="9">
        <f>690+575</f>
        <v>1265</v>
      </c>
      <c r="C273" s="10">
        <v>0</v>
      </c>
      <c r="D273" s="10">
        <f t="shared" si="295"/>
        <v>1265</v>
      </c>
      <c r="E273" s="11">
        <v>208530.32800231001</v>
      </c>
      <c r="F273" s="17">
        <f t="shared" ref="F273:I273" si="305">SUM(F601:F612)</f>
        <v>0</v>
      </c>
      <c r="G273" s="18">
        <f t="shared" si="305"/>
        <v>0</v>
      </c>
      <c r="H273" s="18">
        <f t="shared" si="305"/>
        <v>0</v>
      </c>
      <c r="I273" s="19">
        <f t="shared" si="305"/>
        <v>0</v>
      </c>
      <c r="J273" s="9">
        <f t="shared" si="303"/>
        <v>1265</v>
      </c>
      <c r="K273" s="10">
        <f t="shared" si="303"/>
        <v>0</v>
      </c>
      <c r="L273" s="10">
        <f t="shared" si="298"/>
        <v>1265</v>
      </c>
      <c r="M273" s="11">
        <v>208530.32800231001</v>
      </c>
    </row>
    <row r="274" spans="1:13" ht="15.5" hidden="1" thickBot="1" x14ac:dyDescent="0.45">
      <c r="A274" s="25" t="s">
        <v>1</v>
      </c>
      <c r="B274" s="9">
        <f>393.068+842.929+500+500+500</f>
        <v>2735.9969999999998</v>
      </c>
      <c r="C274" s="10">
        <v>0</v>
      </c>
      <c r="D274" s="10">
        <f t="shared" si="295"/>
        <v>2735.9969999999998</v>
      </c>
      <c r="E274" s="11">
        <v>211266.32500231001</v>
      </c>
      <c r="F274" s="17">
        <f t="shared" ref="F274:I274" si="306">SUM(F602:F613)</f>
        <v>0</v>
      </c>
      <c r="G274" s="18">
        <f t="shared" si="306"/>
        <v>0</v>
      </c>
      <c r="H274" s="18">
        <f t="shared" si="306"/>
        <v>0</v>
      </c>
      <c r="I274" s="19">
        <f t="shared" si="306"/>
        <v>0</v>
      </c>
      <c r="J274" s="9">
        <f t="shared" ref="J274:K276" si="307">F274+B274</f>
        <v>2735.9969999999998</v>
      </c>
      <c r="K274" s="10">
        <f t="shared" si="307"/>
        <v>0</v>
      </c>
      <c r="L274" s="10">
        <f>J274-K274</f>
        <v>2735.9969999999998</v>
      </c>
      <c r="M274" s="11">
        <v>211266.32500231001</v>
      </c>
    </row>
    <row r="275" spans="1:13" ht="15.5" hidden="1" thickBot="1" x14ac:dyDescent="0.45">
      <c r="A275" s="25" t="s">
        <v>2</v>
      </c>
      <c r="B275" s="9">
        <v>9091.9920000000002</v>
      </c>
      <c r="C275" s="10">
        <v>7979.2790000000005</v>
      </c>
      <c r="D275" s="10">
        <v>1112.7129999999997</v>
      </c>
      <c r="E275" s="11">
        <v>212379.03800231</v>
      </c>
      <c r="F275" s="17">
        <f t="shared" ref="F275:I275" si="308">SUM(F603:F614)</f>
        <v>0</v>
      </c>
      <c r="G275" s="18">
        <f t="shared" si="308"/>
        <v>0</v>
      </c>
      <c r="H275" s="18">
        <f t="shared" si="308"/>
        <v>0</v>
      </c>
      <c r="I275" s="19">
        <f t="shared" si="308"/>
        <v>0</v>
      </c>
      <c r="J275" s="9">
        <f t="shared" si="307"/>
        <v>9091.9920000000002</v>
      </c>
      <c r="K275" s="10">
        <f t="shared" si="307"/>
        <v>7979.2790000000005</v>
      </c>
      <c r="L275" s="10">
        <f>J275-K275</f>
        <v>1112.7129999999997</v>
      </c>
      <c r="M275" s="11">
        <v>212379.03800231</v>
      </c>
    </row>
    <row r="276" spans="1:13" ht="15.5" hidden="1" thickBot="1" x14ac:dyDescent="0.45">
      <c r="A276" s="25" t="s">
        <v>16</v>
      </c>
      <c r="B276" s="9">
        <v>0</v>
      </c>
      <c r="C276" s="10">
        <v>0</v>
      </c>
      <c r="D276" s="10">
        <v>0</v>
      </c>
      <c r="E276" s="11">
        <v>212379.03800231</v>
      </c>
      <c r="F276" s="17">
        <f t="shared" ref="F276:I276" si="309">SUM(F604:F615)</f>
        <v>0</v>
      </c>
      <c r="G276" s="18">
        <f t="shared" si="309"/>
        <v>0</v>
      </c>
      <c r="H276" s="18">
        <f t="shared" si="309"/>
        <v>0</v>
      </c>
      <c r="I276" s="19">
        <f t="shared" si="309"/>
        <v>0</v>
      </c>
      <c r="J276" s="9">
        <f t="shared" si="307"/>
        <v>0</v>
      </c>
      <c r="K276" s="10">
        <f t="shared" si="307"/>
        <v>0</v>
      </c>
      <c r="L276" s="10">
        <f>J276-K276</f>
        <v>0</v>
      </c>
      <c r="M276" s="11">
        <v>212379.03800231</v>
      </c>
    </row>
    <row r="277" spans="1:13" ht="15.5" hidden="1" thickBot="1" x14ac:dyDescent="0.45">
      <c r="A277" s="25" t="s">
        <v>3</v>
      </c>
      <c r="B277" s="9">
        <f>300+350+452.939+847.886+300</f>
        <v>2250.8249999999998</v>
      </c>
      <c r="C277" s="10">
        <v>0</v>
      </c>
      <c r="D277" s="10">
        <f>B277-C277</f>
        <v>2250.8249999999998</v>
      </c>
      <c r="E277" s="11">
        <v>214629.86300230998</v>
      </c>
      <c r="F277" s="17">
        <f t="shared" ref="F277:I277" si="310">SUM(F605:F616)</f>
        <v>0</v>
      </c>
      <c r="G277" s="18">
        <f t="shared" si="310"/>
        <v>0</v>
      </c>
      <c r="H277" s="18">
        <f t="shared" si="310"/>
        <v>0</v>
      </c>
      <c r="I277" s="19">
        <f t="shared" si="310"/>
        <v>0</v>
      </c>
      <c r="J277" s="9">
        <f>F277+B277</f>
        <v>2250.8249999999998</v>
      </c>
      <c r="K277" s="10">
        <f>G277+C277</f>
        <v>0</v>
      </c>
      <c r="L277" s="10">
        <f>J277-K277</f>
        <v>2250.8249999999998</v>
      </c>
      <c r="M277" s="11">
        <v>214629.86300230998</v>
      </c>
    </row>
    <row r="278" spans="1:13" ht="15.5" hidden="1" thickBot="1" x14ac:dyDescent="0.45">
      <c r="A278" s="25" t="s">
        <v>17</v>
      </c>
      <c r="B278" s="9">
        <v>0</v>
      </c>
      <c r="C278" s="10">
        <v>0</v>
      </c>
      <c r="D278" s="10">
        <v>0</v>
      </c>
      <c r="E278" s="11">
        <v>214629.86300230998</v>
      </c>
      <c r="F278" s="17">
        <f t="shared" ref="F278:I278" si="311">SUM(F606:F617)</f>
        <v>0</v>
      </c>
      <c r="G278" s="18">
        <f t="shared" si="311"/>
        <v>0</v>
      </c>
      <c r="H278" s="18">
        <f t="shared" si="311"/>
        <v>0</v>
      </c>
      <c r="I278" s="19">
        <f t="shared" si="311"/>
        <v>0</v>
      </c>
      <c r="J278" s="9">
        <f>F278+B278</f>
        <v>0</v>
      </c>
      <c r="K278" s="10">
        <f>G278+C278</f>
        <v>0</v>
      </c>
      <c r="L278" s="10">
        <f>J278-K278</f>
        <v>0</v>
      </c>
      <c r="M278" s="11">
        <v>214629.86300230998</v>
      </c>
    </row>
    <row r="279" spans="1:13" ht="15.5" hidden="1" thickBot="1" x14ac:dyDescent="0.45">
      <c r="A279" s="21">
        <v>2018</v>
      </c>
      <c r="B279" s="22"/>
      <c r="C279" s="23"/>
      <c r="D279" s="37"/>
      <c r="E279" s="24"/>
      <c r="F279" s="17">
        <f t="shared" ref="F279:I279" si="312">SUM(F607:F618)</f>
        <v>0</v>
      </c>
      <c r="G279" s="18">
        <f t="shared" si="312"/>
        <v>0</v>
      </c>
      <c r="H279" s="18">
        <f t="shared" si="312"/>
        <v>0</v>
      </c>
      <c r="I279" s="19">
        <f t="shared" si="312"/>
        <v>0</v>
      </c>
      <c r="J279" s="22"/>
      <c r="K279" s="23"/>
      <c r="L279" s="23"/>
      <c r="M279" s="24"/>
    </row>
    <row r="280" spans="1:13" ht="15.5" hidden="1" thickBot="1" x14ac:dyDescent="0.45">
      <c r="A280" s="25" t="s">
        <v>10</v>
      </c>
      <c r="B280" s="9">
        <f>517.5+862.5+4000+400+500+500+400</f>
        <v>7180</v>
      </c>
      <c r="C280" s="10">
        <v>12246.606</v>
      </c>
      <c r="D280" s="10">
        <f t="shared" ref="D280:D288" si="313">B280-C280</f>
        <v>-5066.6059999999998</v>
      </c>
      <c r="E280" s="11">
        <v>209563.25700230998</v>
      </c>
      <c r="F280" s="17">
        <f t="shared" ref="F280:I280" si="314">SUM(F608:F619)</f>
        <v>0</v>
      </c>
      <c r="G280" s="18">
        <f t="shared" si="314"/>
        <v>0</v>
      </c>
      <c r="H280" s="18">
        <f t="shared" si="314"/>
        <v>0</v>
      </c>
      <c r="I280" s="19">
        <f t="shared" si="314"/>
        <v>0</v>
      </c>
      <c r="J280" s="9">
        <f t="shared" ref="J280:K283" si="315">F280+B280</f>
        <v>7180</v>
      </c>
      <c r="K280" s="10">
        <f t="shared" si="315"/>
        <v>12246.606</v>
      </c>
      <c r="L280" s="10">
        <f t="shared" ref="L280:L286" si="316">J280-K280</f>
        <v>-5066.6059999999998</v>
      </c>
      <c r="M280" s="11">
        <v>209563.25700230998</v>
      </c>
    </row>
    <row r="281" spans="1:13" ht="15.5" hidden="1" thickBot="1" x14ac:dyDescent="0.45">
      <c r="A281" s="25" t="s">
        <v>11</v>
      </c>
      <c r="B281" s="9">
        <f>575+830</f>
        <v>1405</v>
      </c>
      <c r="C281" s="10">
        <v>0</v>
      </c>
      <c r="D281" s="10">
        <f t="shared" si="313"/>
        <v>1405</v>
      </c>
      <c r="E281" s="11">
        <v>210968.25700230998</v>
      </c>
      <c r="F281" s="17">
        <f t="shared" ref="F281:I281" si="317">SUM(F609:F620)</f>
        <v>0</v>
      </c>
      <c r="G281" s="18">
        <f t="shared" si="317"/>
        <v>0</v>
      </c>
      <c r="H281" s="18">
        <f t="shared" si="317"/>
        <v>0</v>
      </c>
      <c r="I281" s="19">
        <f t="shared" si="317"/>
        <v>0</v>
      </c>
      <c r="J281" s="9">
        <f t="shared" si="315"/>
        <v>1405</v>
      </c>
      <c r="K281" s="10">
        <f t="shared" si="315"/>
        <v>0</v>
      </c>
      <c r="L281" s="10">
        <f t="shared" si="316"/>
        <v>1405</v>
      </c>
      <c r="M281" s="11">
        <v>210968.25700230998</v>
      </c>
    </row>
    <row r="282" spans="1:13" ht="15.5" hidden="1" thickBot="1" x14ac:dyDescent="0.45">
      <c r="A282" s="25" t="s">
        <v>12</v>
      </c>
      <c r="B282" s="9">
        <f>460+690</f>
        <v>1150</v>
      </c>
      <c r="C282" s="10">
        <v>0</v>
      </c>
      <c r="D282" s="10">
        <f t="shared" si="313"/>
        <v>1150</v>
      </c>
      <c r="E282" s="11">
        <v>212118.25700230998</v>
      </c>
      <c r="F282" s="17">
        <f t="shared" ref="F282:I282" si="318">SUM(F610:F621)</f>
        <v>0</v>
      </c>
      <c r="G282" s="18">
        <f t="shared" si="318"/>
        <v>0</v>
      </c>
      <c r="H282" s="18">
        <f t="shared" si="318"/>
        <v>0</v>
      </c>
      <c r="I282" s="19">
        <f t="shared" si="318"/>
        <v>0</v>
      </c>
      <c r="J282" s="9">
        <f t="shared" si="315"/>
        <v>1150</v>
      </c>
      <c r="K282" s="10">
        <f t="shared" si="315"/>
        <v>0</v>
      </c>
      <c r="L282" s="10">
        <f t="shared" si="316"/>
        <v>1150</v>
      </c>
      <c r="M282" s="11">
        <v>212118.25700230998</v>
      </c>
    </row>
    <row r="283" spans="1:13" ht="15.5" hidden="1" thickBot="1" x14ac:dyDescent="0.45">
      <c r="A283" s="25" t="s">
        <v>0</v>
      </c>
      <c r="B283" s="9">
        <f>402.5+747.5</f>
        <v>1150</v>
      </c>
      <c r="C283" s="10">
        <v>0</v>
      </c>
      <c r="D283" s="10">
        <f t="shared" si="313"/>
        <v>1150</v>
      </c>
      <c r="E283" s="11">
        <v>213268.25700230998</v>
      </c>
      <c r="F283" s="17">
        <f t="shared" ref="F283:I283" si="319">SUM(F611:F622)</f>
        <v>0</v>
      </c>
      <c r="G283" s="18">
        <f t="shared" si="319"/>
        <v>0</v>
      </c>
      <c r="H283" s="18">
        <f t="shared" si="319"/>
        <v>0</v>
      </c>
      <c r="I283" s="19">
        <f t="shared" si="319"/>
        <v>0</v>
      </c>
      <c r="J283" s="9">
        <f t="shared" si="315"/>
        <v>1150</v>
      </c>
      <c r="K283" s="10">
        <f t="shared" si="315"/>
        <v>0</v>
      </c>
      <c r="L283" s="10">
        <f t="shared" si="316"/>
        <v>1150</v>
      </c>
      <c r="M283" s="11">
        <v>213268.25700230998</v>
      </c>
    </row>
    <row r="284" spans="1:13" ht="15.5" hidden="1" thickBot="1" x14ac:dyDescent="0.45">
      <c r="A284" s="25" t="s">
        <v>13</v>
      </c>
      <c r="B284" s="9">
        <f>402.5+747.5</f>
        <v>1150</v>
      </c>
      <c r="C284" s="10">
        <v>0</v>
      </c>
      <c r="D284" s="10">
        <f t="shared" si="313"/>
        <v>1150</v>
      </c>
      <c r="E284" s="11">
        <v>214418.25700230998</v>
      </c>
      <c r="F284" s="17">
        <f t="shared" ref="F284:I284" si="320">SUM(F612:F623)</f>
        <v>0</v>
      </c>
      <c r="G284" s="18">
        <f t="shared" si="320"/>
        <v>0</v>
      </c>
      <c r="H284" s="18">
        <f t="shared" si="320"/>
        <v>0</v>
      </c>
      <c r="I284" s="19">
        <f t="shared" si="320"/>
        <v>0</v>
      </c>
      <c r="J284" s="9">
        <f t="shared" ref="J284:K286" si="321">F284+B284</f>
        <v>1150</v>
      </c>
      <c r="K284" s="10">
        <f t="shared" si="321"/>
        <v>0</v>
      </c>
      <c r="L284" s="10">
        <f t="shared" si="316"/>
        <v>1150</v>
      </c>
      <c r="M284" s="11">
        <v>214418.25700230998</v>
      </c>
    </row>
    <row r="285" spans="1:13" ht="15.5" hidden="1" thickBot="1" x14ac:dyDescent="0.45">
      <c r="A285" s="25" t="s">
        <v>14</v>
      </c>
      <c r="B285" s="9">
        <f>575+575+500</f>
        <v>1650</v>
      </c>
      <c r="C285" s="10">
        <v>0</v>
      </c>
      <c r="D285" s="10">
        <f t="shared" si="313"/>
        <v>1650</v>
      </c>
      <c r="E285" s="11">
        <v>216068.25700230998</v>
      </c>
      <c r="F285" s="17">
        <f t="shared" ref="F285:I285" si="322">SUM(F613:F624)</f>
        <v>0</v>
      </c>
      <c r="G285" s="18">
        <f t="shared" si="322"/>
        <v>0</v>
      </c>
      <c r="H285" s="18">
        <f t="shared" si="322"/>
        <v>0</v>
      </c>
      <c r="I285" s="19">
        <f t="shared" si="322"/>
        <v>0</v>
      </c>
      <c r="J285" s="9">
        <f t="shared" si="321"/>
        <v>1650</v>
      </c>
      <c r="K285" s="10">
        <f t="shared" si="321"/>
        <v>0</v>
      </c>
      <c r="L285" s="10">
        <f t="shared" si="316"/>
        <v>1650</v>
      </c>
      <c r="M285" s="11">
        <v>216068.25700230998</v>
      </c>
    </row>
    <row r="286" spans="1:13" ht="15.5" hidden="1" thickBot="1" x14ac:dyDescent="0.45">
      <c r="A286" s="25" t="s">
        <v>15</v>
      </c>
      <c r="B286" s="9">
        <f>597.86+633.417+250</f>
        <v>1481.277</v>
      </c>
      <c r="C286" s="10">
        <v>0</v>
      </c>
      <c r="D286" s="10">
        <f t="shared" si="313"/>
        <v>1481.277</v>
      </c>
      <c r="E286" s="11">
        <v>217549.53400230999</v>
      </c>
      <c r="F286" s="17">
        <f t="shared" ref="F286:I286" si="323">SUM(F614:F625)</f>
        <v>0</v>
      </c>
      <c r="G286" s="18">
        <f t="shared" si="323"/>
        <v>0</v>
      </c>
      <c r="H286" s="18">
        <f t="shared" si="323"/>
        <v>0</v>
      </c>
      <c r="I286" s="19">
        <f t="shared" si="323"/>
        <v>0</v>
      </c>
      <c r="J286" s="9">
        <f t="shared" si="321"/>
        <v>1481.277</v>
      </c>
      <c r="K286" s="10">
        <f t="shared" si="321"/>
        <v>0</v>
      </c>
      <c r="L286" s="10">
        <f t="shared" si="316"/>
        <v>1481.277</v>
      </c>
      <c r="M286" s="11">
        <v>217549.53400230999</v>
      </c>
    </row>
    <row r="287" spans="1:13" ht="15.5" hidden="1" thickBot="1" x14ac:dyDescent="0.45">
      <c r="A287" s="25" t="s">
        <v>1</v>
      </c>
      <c r="B287" s="9">
        <v>0</v>
      </c>
      <c r="C287" s="10">
        <v>0</v>
      </c>
      <c r="D287" s="10">
        <f t="shared" si="313"/>
        <v>0</v>
      </c>
      <c r="E287" s="11">
        <v>217549.53400230999</v>
      </c>
      <c r="F287" s="17">
        <f t="shared" ref="F287:I287" si="324">SUM(F615:F626)</f>
        <v>0</v>
      </c>
      <c r="G287" s="18">
        <f t="shared" si="324"/>
        <v>0</v>
      </c>
      <c r="H287" s="18">
        <f t="shared" si="324"/>
        <v>0</v>
      </c>
      <c r="I287" s="19">
        <f t="shared" si="324"/>
        <v>0</v>
      </c>
      <c r="J287" s="9">
        <f t="shared" ref="J287:K289" si="325">F287+B287</f>
        <v>0</v>
      </c>
      <c r="K287" s="10">
        <f t="shared" si="325"/>
        <v>0</v>
      </c>
      <c r="L287" s="10">
        <f>J287-K287</f>
        <v>0</v>
      </c>
      <c r="M287" s="11">
        <v>217549.53400230999</v>
      </c>
    </row>
    <row r="288" spans="1:13" ht="15.5" hidden="1" thickBot="1" x14ac:dyDescent="0.45">
      <c r="A288" s="25" t="s">
        <v>2</v>
      </c>
      <c r="B288" s="9">
        <f>690+575</f>
        <v>1265</v>
      </c>
      <c r="C288" s="10">
        <v>0</v>
      </c>
      <c r="D288" s="10">
        <f t="shared" si="313"/>
        <v>1265</v>
      </c>
      <c r="E288" s="11">
        <v>218814.53400230999</v>
      </c>
      <c r="F288" s="17">
        <f t="shared" ref="F288:I288" si="326">SUM(F616:F627)</f>
        <v>0</v>
      </c>
      <c r="G288" s="18">
        <f t="shared" si="326"/>
        <v>0</v>
      </c>
      <c r="H288" s="18">
        <f t="shared" si="326"/>
        <v>0</v>
      </c>
      <c r="I288" s="19">
        <f t="shared" si="326"/>
        <v>0</v>
      </c>
      <c r="J288" s="9">
        <f t="shared" si="325"/>
        <v>1265</v>
      </c>
      <c r="K288" s="10">
        <f t="shared" si="325"/>
        <v>0</v>
      </c>
      <c r="L288" s="10">
        <f>J288-K288</f>
        <v>1265</v>
      </c>
      <c r="M288" s="11">
        <v>218814.53400230999</v>
      </c>
    </row>
    <row r="289" spans="1:13" ht="15.5" hidden="1" thickBot="1" x14ac:dyDescent="0.45">
      <c r="A289" s="25" t="s">
        <v>16</v>
      </c>
      <c r="B289" s="9">
        <f>517.5+632.5</f>
        <v>1150</v>
      </c>
      <c r="C289" s="10">
        <v>7080</v>
      </c>
      <c r="D289" s="10">
        <f>B289-C289</f>
        <v>-5930</v>
      </c>
      <c r="E289" s="11">
        <v>212884.53400230999</v>
      </c>
      <c r="F289" s="17">
        <f t="shared" ref="F289:I289" si="327">SUM(F617:F628)</f>
        <v>0</v>
      </c>
      <c r="G289" s="18">
        <f t="shared" si="327"/>
        <v>0</v>
      </c>
      <c r="H289" s="18">
        <f t="shared" si="327"/>
        <v>0</v>
      </c>
      <c r="I289" s="19">
        <f t="shared" si="327"/>
        <v>0</v>
      </c>
      <c r="J289" s="9">
        <f t="shared" si="325"/>
        <v>1150</v>
      </c>
      <c r="K289" s="10">
        <f t="shared" si="325"/>
        <v>7080</v>
      </c>
      <c r="L289" s="10">
        <f>J289-K289</f>
        <v>-5930</v>
      </c>
      <c r="M289" s="11">
        <v>212884.53400230999</v>
      </c>
    </row>
    <row r="290" spans="1:13" ht="15.5" hidden="1" thickBot="1" x14ac:dyDescent="0.45">
      <c r="A290" s="25" t="s">
        <v>3</v>
      </c>
      <c r="B290" s="9">
        <v>300</v>
      </c>
      <c r="C290" s="10">
        <v>0</v>
      </c>
      <c r="D290" s="10">
        <f>B290-C290</f>
        <v>300</v>
      </c>
      <c r="E290" s="11">
        <v>213184.53400230999</v>
      </c>
      <c r="F290" s="17">
        <f t="shared" ref="F290:I290" si="328">SUM(F618:F629)</f>
        <v>0</v>
      </c>
      <c r="G290" s="18">
        <f t="shared" si="328"/>
        <v>0</v>
      </c>
      <c r="H290" s="18">
        <f t="shared" si="328"/>
        <v>0</v>
      </c>
      <c r="I290" s="19">
        <f t="shared" si="328"/>
        <v>0</v>
      </c>
      <c r="J290" s="9">
        <f>F290+B290</f>
        <v>300</v>
      </c>
      <c r="K290" s="10">
        <f>G290+C290</f>
        <v>0</v>
      </c>
      <c r="L290" s="10">
        <f>J290-K290</f>
        <v>300</v>
      </c>
      <c r="M290" s="11">
        <v>213184.53400230999</v>
      </c>
    </row>
    <row r="291" spans="1:13" ht="15.5" hidden="1" thickBot="1" x14ac:dyDescent="0.45">
      <c r="A291" s="25" t="s">
        <v>17</v>
      </c>
      <c r="B291" s="9">
        <v>0</v>
      </c>
      <c r="C291" s="10">
        <v>0</v>
      </c>
      <c r="D291" s="10">
        <f>B291-C291</f>
        <v>0</v>
      </c>
      <c r="E291" s="11">
        <v>213184.53400230999</v>
      </c>
      <c r="F291" s="17">
        <f t="shared" ref="F291:I291" si="329">SUM(F619:F630)</f>
        <v>0</v>
      </c>
      <c r="G291" s="18">
        <f t="shared" si="329"/>
        <v>0</v>
      </c>
      <c r="H291" s="18">
        <f t="shared" si="329"/>
        <v>0</v>
      </c>
      <c r="I291" s="19">
        <f t="shared" si="329"/>
        <v>0</v>
      </c>
      <c r="J291" s="9">
        <f>F291+B291</f>
        <v>0</v>
      </c>
      <c r="K291" s="10">
        <f>G291+C291</f>
        <v>0</v>
      </c>
      <c r="L291" s="10">
        <f>J291-K291</f>
        <v>0</v>
      </c>
      <c r="M291" s="11">
        <v>213184.53400230999</v>
      </c>
    </row>
    <row r="292" spans="1:13" ht="15.5" hidden="1" thickBot="1" x14ac:dyDescent="0.45">
      <c r="A292" s="21">
        <v>2019</v>
      </c>
      <c r="B292" s="22"/>
      <c r="C292" s="23"/>
      <c r="D292" s="37"/>
      <c r="E292" s="24"/>
      <c r="F292" s="17">
        <f t="shared" ref="F292:I292" si="330">SUM(F620:F631)</f>
        <v>0</v>
      </c>
      <c r="G292" s="18">
        <f t="shared" si="330"/>
        <v>0</v>
      </c>
      <c r="H292" s="18">
        <f t="shared" si="330"/>
        <v>0</v>
      </c>
      <c r="I292" s="19">
        <f t="shared" si="330"/>
        <v>0</v>
      </c>
      <c r="J292" s="22"/>
      <c r="K292" s="23"/>
      <c r="L292" s="23"/>
      <c r="M292" s="24"/>
    </row>
    <row r="293" spans="1:13" ht="15.5" hidden="1" thickBot="1" x14ac:dyDescent="0.45">
      <c r="A293" s="25" t="s">
        <v>10</v>
      </c>
      <c r="B293" s="9">
        <f>690+575</f>
        <v>1265</v>
      </c>
      <c r="C293" s="10">
        <v>0</v>
      </c>
      <c r="D293" s="10">
        <f t="shared" ref="D293:D303" si="331">B293-C293</f>
        <v>1265</v>
      </c>
      <c r="E293" s="11">
        <v>214449.53400230999</v>
      </c>
      <c r="F293" s="17">
        <f t="shared" ref="F293:I293" si="332">SUM(F621:F632)</f>
        <v>0</v>
      </c>
      <c r="G293" s="18">
        <f t="shared" si="332"/>
        <v>0</v>
      </c>
      <c r="H293" s="18">
        <f t="shared" si="332"/>
        <v>0</v>
      </c>
      <c r="I293" s="19">
        <f t="shared" si="332"/>
        <v>0</v>
      </c>
      <c r="J293" s="9">
        <f t="shared" ref="J293:K296" si="333">F293+B293</f>
        <v>1265</v>
      </c>
      <c r="K293" s="10">
        <f t="shared" si="333"/>
        <v>0</v>
      </c>
      <c r="L293" s="10">
        <f t="shared" ref="L293:L298" si="334">J293-K293</f>
        <v>1265</v>
      </c>
      <c r="M293" s="11">
        <v>214449.53400230999</v>
      </c>
    </row>
    <row r="294" spans="1:13" ht="15.5" hidden="1" thickBot="1" x14ac:dyDescent="0.45">
      <c r="A294" s="25" t="s">
        <v>11</v>
      </c>
      <c r="B294" s="9">
        <v>5000</v>
      </c>
      <c r="C294" s="10">
        <v>0</v>
      </c>
      <c r="D294" s="10">
        <f t="shared" si="331"/>
        <v>5000</v>
      </c>
      <c r="E294" s="11">
        <v>219449.53400230999</v>
      </c>
      <c r="F294" s="17">
        <f t="shared" ref="F294:I294" si="335">SUM(F622:F633)</f>
        <v>0</v>
      </c>
      <c r="G294" s="18">
        <f t="shared" si="335"/>
        <v>0</v>
      </c>
      <c r="H294" s="18">
        <f t="shared" si="335"/>
        <v>0</v>
      </c>
      <c r="I294" s="19">
        <f t="shared" si="335"/>
        <v>0</v>
      </c>
      <c r="J294" s="9">
        <f t="shared" si="333"/>
        <v>5000</v>
      </c>
      <c r="K294" s="10">
        <f t="shared" si="333"/>
        <v>0</v>
      </c>
      <c r="L294" s="10">
        <f t="shared" si="334"/>
        <v>5000</v>
      </c>
      <c r="M294" s="11">
        <v>219449.53400230999</v>
      </c>
    </row>
    <row r="295" spans="1:13" ht="15.5" hidden="1" thickBot="1" x14ac:dyDescent="0.45">
      <c r="A295" s="25" t="s">
        <v>12</v>
      </c>
      <c r="B295" s="9">
        <f>397.229+855.593</f>
        <v>1252.8219999999999</v>
      </c>
      <c r="C295" s="10">
        <v>11317.728999999999</v>
      </c>
      <c r="D295" s="10">
        <f t="shared" si="331"/>
        <v>-10064.906999999999</v>
      </c>
      <c r="E295" s="11">
        <v>209384.62700231001</v>
      </c>
      <c r="F295" s="17">
        <f t="shared" ref="F295:I295" si="336">SUM(F623:F634)</f>
        <v>0</v>
      </c>
      <c r="G295" s="18">
        <f t="shared" si="336"/>
        <v>0</v>
      </c>
      <c r="H295" s="18">
        <f t="shared" si="336"/>
        <v>0</v>
      </c>
      <c r="I295" s="19">
        <f t="shared" si="336"/>
        <v>0</v>
      </c>
      <c r="J295" s="9">
        <f t="shared" si="333"/>
        <v>1252.8219999999999</v>
      </c>
      <c r="K295" s="10">
        <f t="shared" si="333"/>
        <v>11317.728999999999</v>
      </c>
      <c r="L295" s="10">
        <f t="shared" si="334"/>
        <v>-10064.906999999999</v>
      </c>
      <c r="M295" s="11">
        <v>209384.62700231001</v>
      </c>
    </row>
    <row r="296" spans="1:13" ht="15.5" hidden="1" thickBot="1" x14ac:dyDescent="0.45">
      <c r="A296" s="25" t="s">
        <v>0</v>
      </c>
      <c r="B296" s="9">
        <f>575.984+575</f>
        <v>1150.9839999999999</v>
      </c>
      <c r="C296" s="10">
        <v>0</v>
      </c>
      <c r="D296" s="10">
        <f t="shared" si="331"/>
        <v>1150.9839999999999</v>
      </c>
      <c r="E296" s="11">
        <v>210535.61100231</v>
      </c>
      <c r="F296" s="17">
        <f t="shared" ref="F296:I296" si="337">SUM(F624:F635)</f>
        <v>0</v>
      </c>
      <c r="G296" s="18">
        <f t="shared" si="337"/>
        <v>0</v>
      </c>
      <c r="H296" s="18">
        <f t="shared" si="337"/>
        <v>0</v>
      </c>
      <c r="I296" s="19">
        <f t="shared" si="337"/>
        <v>0</v>
      </c>
      <c r="J296" s="9">
        <f t="shared" si="333"/>
        <v>1150.9839999999999</v>
      </c>
      <c r="K296" s="10">
        <f t="shared" si="333"/>
        <v>0</v>
      </c>
      <c r="L296" s="10">
        <f t="shared" si="334"/>
        <v>1150.9839999999999</v>
      </c>
      <c r="M296" s="11">
        <v>210535.61100231</v>
      </c>
    </row>
    <row r="297" spans="1:13" ht="15.5" hidden="1" thickBot="1" x14ac:dyDescent="0.45">
      <c r="A297" s="25" t="s">
        <v>13</v>
      </c>
      <c r="B297" s="9">
        <f>575+805</f>
        <v>1380</v>
      </c>
      <c r="C297" s="10">
        <v>0</v>
      </c>
      <c r="D297" s="10">
        <f t="shared" si="331"/>
        <v>1380</v>
      </c>
      <c r="E297" s="11">
        <v>211915.61100231</v>
      </c>
      <c r="F297" s="17">
        <f t="shared" ref="F297:I297" si="338">SUM(F625:F636)</f>
        <v>0</v>
      </c>
      <c r="G297" s="18">
        <f t="shared" si="338"/>
        <v>0</v>
      </c>
      <c r="H297" s="18">
        <f t="shared" si="338"/>
        <v>0</v>
      </c>
      <c r="I297" s="19">
        <f t="shared" si="338"/>
        <v>0</v>
      </c>
      <c r="J297" s="9">
        <f>F297+B297</f>
        <v>1380</v>
      </c>
      <c r="K297" s="10">
        <f>G297+C297</f>
        <v>0</v>
      </c>
      <c r="L297" s="10">
        <f t="shared" si="334"/>
        <v>1380</v>
      </c>
      <c r="M297" s="11">
        <v>211915.61100231</v>
      </c>
    </row>
    <row r="298" spans="1:13" ht="15.5" hidden="1" thickBot="1" x14ac:dyDescent="0.45">
      <c r="A298" s="25" t="s">
        <v>14</v>
      </c>
      <c r="B298" s="9">
        <f>747.5+632.5</f>
        <v>1380</v>
      </c>
      <c r="C298" s="10">
        <v>7278.9210000000003</v>
      </c>
      <c r="D298" s="10">
        <f t="shared" si="331"/>
        <v>-5898.9210000000003</v>
      </c>
      <c r="E298" s="11">
        <v>206016.69000231</v>
      </c>
      <c r="F298" s="17">
        <f t="shared" ref="F298:I298" si="339">SUM(F626:F637)</f>
        <v>0</v>
      </c>
      <c r="G298" s="18">
        <f t="shared" si="339"/>
        <v>0</v>
      </c>
      <c r="H298" s="18">
        <f t="shared" si="339"/>
        <v>0</v>
      </c>
      <c r="I298" s="19">
        <f t="shared" si="339"/>
        <v>0</v>
      </c>
      <c r="J298" s="9">
        <f>F298+B298</f>
        <v>1380</v>
      </c>
      <c r="K298" s="10">
        <f>G298+C298</f>
        <v>7278.9210000000003</v>
      </c>
      <c r="L298" s="10">
        <f t="shared" si="334"/>
        <v>-5898.9210000000003</v>
      </c>
      <c r="M298" s="11">
        <v>206016.69000231</v>
      </c>
    </row>
    <row r="299" spans="1:13" ht="15.5" hidden="1" thickBot="1" x14ac:dyDescent="0.45">
      <c r="A299" s="25" t="s">
        <v>15</v>
      </c>
      <c r="B299" s="9">
        <f>1250+3250</f>
        <v>4500</v>
      </c>
      <c r="C299" s="10">
        <v>0</v>
      </c>
      <c r="D299" s="10">
        <f t="shared" si="331"/>
        <v>4500</v>
      </c>
      <c r="E299" s="11">
        <v>210516.69000231</v>
      </c>
      <c r="F299" s="17">
        <f t="shared" ref="F299:I299" si="340">SUM(F627:F638)</f>
        <v>0</v>
      </c>
      <c r="G299" s="18">
        <f t="shared" si="340"/>
        <v>0</v>
      </c>
      <c r="H299" s="18">
        <f t="shared" si="340"/>
        <v>0</v>
      </c>
      <c r="I299" s="19">
        <f t="shared" si="340"/>
        <v>0</v>
      </c>
      <c r="J299" s="9">
        <f t="shared" ref="J299:J304" si="341">F299+B299</f>
        <v>4500</v>
      </c>
      <c r="K299" s="10">
        <f t="shared" ref="K299:K304" si="342">G299+C299</f>
        <v>0</v>
      </c>
      <c r="L299" s="10">
        <f t="shared" ref="L299:L304" si="343">J299-K299</f>
        <v>4500</v>
      </c>
      <c r="M299" s="11">
        <v>210516.69000231</v>
      </c>
    </row>
    <row r="300" spans="1:13" ht="15.5" hidden="1" thickBot="1" x14ac:dyDescent="0.45">
      <c r="A300" s="25" t="s">
        <v>1</v>
      </c>
      <c r="B300" s="9">
        <v>0</v>
      </c>
      <c r="C300" s="10">
        <v>0</v>
      </c>
      <c r="D300" s="10">
        <v>0</v>
      </c>
      <c r="E300" s="11">
        <v>210516.69000231</v>
      </c>
      <c r="F300" s="17">
        <f t="shared" ref="F300:I300" si="344">SUM(F628:F639)</f>
        <v>0</v>
      </c>
      <c r="G300" s="18">
        <f t="shared" si="344"/>
        <v>0</v>
      </c>
      <c r="H300" s="18">
        <f t="shared" si="344"/>
        <v>0</v>
      </c>
      <c r="I300" s="19">
        <f t="shared" si="344"/>
        <v>0</v>
      </c>
      <c r="J300" s="9">
        <f t="shared" si="341"/>
        <v>0</v>
      </c>
      <c r="K300" s="10">
        <f t="shared" si="342"/>
        <v>0</v>
      </c>
      <c r="L300" s="10">
        <f t="shared" si="343"/>
        <v>0</v>
      </c>
      <c r="M300" s="11">
        <v>210516.69000231</v>
      </c>
    </row>
    <row r="301" spans="1:13" ht="15.5" hidden="1" thickBot="1" x14ac:dyDescent="0.45">
      <c r="A301" s="25" t="s">
        <v>2</v>
      </c>
      <c r="B301" s="9">
        <v>1150</v>
      </c>
      <c r="C301" s="10">
        <v>0</v>
      </c>
      <c r="D301" s="10">
        <f t="shared" si="331"/>
        <v>1150</v>
      </c>
      <c r="E301" s="11">
        <v>211666.69000231</v>
      </c>
      <c r="F301" s="17">
        <f t="shared" ref="F301:I301" si="345">SUM(F629:F640)</f>
        <v>0</v>
      </c>
      <c r="G301" s="18">
        <f t="shared" si="345"/>
        <v>0</v>
      </c>
      <c r="H301" s="18">
        <f t="shared" si="345"/>
        <v>0</v>
      </c>
      <c r="I301" s="19">
        <f t="shared" si="345"/>
        <v>0</v>
      </c>
      <c r="J301" s="9">
        <f t="shared" si="341"/>
        <v>1150</v>
      </c>
      <c r="K301" s="10">
        <f t="shared" si="342"/>
        <v>0</v>
      </c>
      <c r="L301" s="10">
        <f t="shared" si="343"/>
        <v>1150</v>
      </c>
      <c r="M301" s="11">
        <v>211666.69000231</v>
      </c>
    </row>
    <row r="302" spans="1:13" ht="15.5" hidden="1" thickBot="1" x14ac:dyDescent="0.45">
      <c r="A302" s="25" t="s">
        <v>16</v>
      </c>
      <c r="B302" s="9">
        <v>1035</v>
      </c>
      <c r="C302" s="10">
        <v>7159.4970000000003</v>
      </c>
      <c r="D302" s="10">
        <f t="shared" si="331"/>
        <v>-6124.4970000000003</v>
      </c>
      <c r="E302" s="11">
        <v>205542.19300231</v>
      </c>
      <c r="F302" s="17">
        <f t="shared" ref="F302:I302" si="346">SUM(F630:F641)</f>
        <v>0</v>
      </c>
      <c r="G302" s="18">
        <f t="shared" si="346"/>
        <v>0</v>
      </c>
      <c r="H302" s="18">
        <f t="shared" si="346"/>
        <v>0</v>
      </c>
      <c r="I302" s="19">
        <f t="shared" si="346"/>
        <v>0</v>
      </c>
      <c r="J302" s="9">
        <f t="shared" si="341"/>
        <v>1035</v>
      </c>
      <c r="K302" s="10">
        <f t="shared" si="342"/>
        <v>7159.4970000000003</v>
      </c>
      <c r="L302" s="10">
        <f t="shared" si="343"/>
        <v>-6124.4970000000003</v>
      </c>
      <c r="M302" s="11">
        <v>205542.19300231</v>
      </c>
    </row>
    <row r="303" spans="1:13" ht="15.5" hidden="1" thickBot="1" x14ac:dyDescent="0.45">
      <c r="A303" s="25" t="s">
        <v>3</v>
      </c>
      <c r="B303" s="9">
        <f>517.5+517.5+250+250</f>
        <v>1535</v>
      </c>
      <c r="C303" s="10">
        <v>0</v>
      </c>
      <c r="D303" s="10">
        <f t="shared" si="331"/>
        <v>1535</v>
      </c>
      <c r="E303" s="11">
        <v>207077.19300231</v>
      </c>
      <c r="F303" s="17">
        <f t="shared" ref="F303:I303" si="347">SUM(F631:F642)</f>
        <v>0</v>
      </c>
      <c r="G303" s="18">
        <f t="shared" si="347"/>
        <v>0</v>
      </c>
      <c r="H303" s="18">
        <f t="shared" si="347"/>
        <v>0</v>
      </c>
      <c r="I303" s="19">
        <f t="shared" si="347"/>
        <v>0</v>
      </c>
      <c r="J303" s="9">
        <f t="shared" si="341"/>
        <v>1535</v>
      </c>
      <c r="K303" s="10">
        <f t="shared" si="342"/>
        <v>0</v>
      </c>
      <c r="L303" s="10">
        <f t="shared" si="343"/>
        <v>1535</v>
      </c>
      <c r="M303" s="11">
        <v>207077.19300231</v>
      </c>
    </row>
    <row r="304" spans="1:13" ht="15.5" hidden="1" thickBot="1" x14ac:dyDescent="0.45">
      <c r="A304" s="25" t="s">
        <v>17</v>
      </c>
      <c r="B304" s="9">
        <v>460</v>
      </c>
      <c r="C304" s="10">
        <v>0</v>
      </c>
      <c r="D304" s="10">
        <f>B304-C304</f>
        <v>460</v>
      </c>
      <c r="E304" s="11">
        <v>207537.19300231</v>
      </c>
      <c r="F304" s="17">
        <f t="shared" ref="F304:I304" si="348">SUM(F632:F643)</f>
        <v>0</v>
      </c>
      <c r="G304" s="18">
        <f t="shared" si="348"/>
        <v>0</v>
      </c>
      <c r="H304" s="18">
        <f t="shared" si="348"/>
        <v>0</v>
      </c>
      <c r="I304" s="19">
        <f t="shared" si="348"/>
        <v>0</v>
      </c>
      <c r="J304" s="9">
        <f t="shared" si="341"/>
        <v>460</v>
      </c>
      <c r="K304" s="10">
        <f t="shared" si="342"/>
        <v>0</v>
      </c>
      <c r="L304" s="10">
        <f t="shared" si="343"/>
        <v>460</v>
      </c>
      <c r="M304" s="11">
        <v>207537.19300231</v>
      </c>
    </row>
    <row r="305" spans="1:13" ht="15.5" hidden="1" thickBot="1" x14ac:dyDescent="0.45">
      <c r="A305" s="21">
        <v>2020</v>
      </c>
      <c r="B305" s="22"/>
      <c r="C305" s="23"/>
      <c r="D305" s="37"/>
      <c r="E305" s="24"/>
      <c r="F305" s="17">
        <f t="shared" ref="F305:I305" si="349">SUM(F633:F644)</f>
        <v>0</v>
      </c>
      <c r="G305" s="18">
        <f t="shared" si="349"/>
        <v>0</v>
      </c>
      <c r="H305" s="18">
        <f t="shared" si="349"/>
        <v>0</v>
      </c>
      <c r="I305" s="19">
        <f t="shared" si="349"/>
        <v>0</v>
      </c>
      <c r="J305" s="22"/>
      <c r="K305" s="23"/>
      <c r="L305" s="23"/>
      <c r="M305" s="24"/>
    </row>
    <row r="306" spans="1:13" ht="15.5" hidden="1" thickBot="1" x14ac:dyDescent="0.45">
      <c r="A306" s="25" t="s">
        <v>10</v>
      </c>
      <c r="B306" s="9">
        <f>460+575+250+250+250+250+250+250+100</f>
        <v>2635</v>
      </c>
      <c r="C306" s="10">
        <v>0</v>
      </c>
      <c r="D306" s="10">
        <f>B306-C306</f>
        <v>2635</v>
      </c>
      <c r="E306" s="11">
        <v>210172.19300231</v>
      </c>
      <c r="F306" s="17">
        <f t="shared" ref="F306:I306" si="350">SUM(F634:F645)</f>
        <v>0</v>
      </c>
      <c r="G306" s="18">
        <f t="shared" si="350"/>
        <v>0</v>
      </c>
      <c r="H306" s="18">
        <f t="shared" si="350"/>
        <v>0</v>
      </c>
      <c r="I306" s="19">
        <f t="shared" si="350"/>
        <v>0</v>
      </c>
      <c r="J306" s="9">
        <f>F306+B306</f>
        <v>2635</v>
      </c>
      <c r="K306" s="10">
        <f>G306+C306</f>
        <v>0</v>
      </c>
      <c r="L306" s="10">
        <f>J306-K306</f>
        <v>2635</v>
      </c>
      <c r="M306" s="11">
        <v>210172.19300231</v>
      </c>
    </row>
    <row r="307" spans="1:13" ht="15.5" hidden="1" thickBot="1" x14ac:dyDescent="0.45">
      <c r="A307" s="25" t="s">
        <v>11</v>
      </c>
      <c r="B307" s="9">
        <v>3550</v>
      </c>
      <c r="C307" s="10">
        <v>0</v>
      </c>
      <c r="D307" s="10">
        <v>3550</v>
      </c>
      <c r="E307" s="11">
        <v>213722.19300231</v>
      </c>
      <c r="F307" s="17">
        <f t="shared" ref="F307:I307" si="351">SUM(F635:F646)</f>
        <v>0</v>
      </c>
      <c r="G307" s="18">
        <f t="shared" si="351"/>
        <v>0</v>
      </c>
      <c r="H307" s="18">
        <f t="shared" si="351"/>
        <v>0</v>
      </c>
      <c r="I307" s="19">
        <f t="shared" si="351"/>
        <v>0</v>
      </c>
      <c r="J307" s="9">
        <v>3550</v>
      </c>
      <c r="K307" s="10">
        <v>0</v>
      </c>
      <c r="L307" s="10">
        <v>3550</v>
      </c>
      <c r="M307" s="11">
        <v>213722.19300231</v>
      </c>
    </row>
    <row r="308" spans="1:13" ht="15.5" hidden="1" thickBot="1" x14ac:dyDescent="0.45">
      <c r="A308" s="25" t="s">
        <v>12</v>
      </c>
      <c r="B308" s="9">
        <v>2611.752</v>
      </c>
      <c r="C308" s="10">
        <v>0</v>
      </c>
      <c r="D308" s="10">
        <v>2611.752</v>
      </c>
      <c r="E308" s="11">
        <v>216333.94500231001</v>
      </c>
      <c r="F308" s="17">
        <f t="shared" ref="F308:I308" si="352">SUM(F636:F647)</f>
        <v>0</v>
      </c>
      <c r="G308" s="18">
        <f t="shared" si="352"/>
        <v>0</v>
      </c>
      <c r="H308" s="18">
        <f t="shared" si="352"/>
        <v>0</v>
      </c>
      <c r="I308" s="19">
        <f t="shared" si="352"/>
        <v>0</v>
      </c>
      <c r="J308" s="9">
        <v>2611.752</v>
      </c>
      <c r="K308" s="10">
        <v>0</v>
      </c>
      <c r="L308" s="10">
        <v>2611.752</v>
      </c>
      <c r="M308" s="11">
        <v>216333.94500231001</v>
      </c>
    </row>
    <row r="309" spans="1:13" ht="15.5" hidden="1" thickBot="1" x14ac:dyDescent="0.45">
      <c r="A309" s="25" t="s">
        <v>0</v>
      </c>
      <c r="B309" s="9">
        <v>10035</v>
      </c>
      <c r="C309" s="10">
        <v>0</v>
      </c>
      <c r="D309" s="10">
        <f>B309-C309</f>
        <v>10035</v>
      </c>
      <c r="E309" s="11">
        <v>226368.94500231001</v>
      </c>
      <c r="F309" s="17">
        <f t="shared" ref="F309:I309" si="353">SUM(F637:F648)</f>
        <v>0</v>
      </c>
      <c r="G309" s="18">
        <f t="shared" si="353"/>
        <v>0</v>
      </c>
      <c r="H309" s="18">
        <f t="shared" si="353"/>
        <v>0</v>
      </c>
      <c r="I309" s="19">
        <f t="shared" si="353"/>
        <v>0</v>
      </c>
      <c r="J309" s="9">
        <f t="shared" ref="J309:K311" si="354">F309+B309</f>
        <v>10035</v>
      </c>
      <c r="K309" s="10">
        <f t="shared" si="354"/>
        <v>0</v>
      </c>
      <c r="L309" s="10">
        <f>J309-K309</f>
        <v>10035</v>
      </c>
      <c r="M309" s="11">
        <v>226368.94500231001</v>
      </c>
    </row>
    <row r="310" spans="1:13" ht="15.5" hidden="1" thickBot="1" x14ac:dyDescent="0.45">
      <c r="A310" s="25" t="s">
        <v>13</v>
      </c>
      <c r="B310" s="9">
        <v>3439.95</v>
      </c>
      <c r="C310" s="10">
        <v>0</v>
      </c>
      <c r="D310" s="10">
        <f>B310-C310</f>
        <v>3439.95</v>
      </c>
      <c r="E310" s="11">
        <v>229808.89500230999</v>
      </c>
      <c r="F310" s="17">
        <f t="shared" ref="F310:I310" si="355">SUM(F638:F649)</f>
        <v>0</v>
      </c>
      <c r="G310" s="18">
        <f t="shared" si="355"/>
        <v>0</v>
      </c>
      <c r="H310" s="18">
        <f t="shared" si="355"/>
        <v>0</v>
      </c>
      <c r="I310" s="19">
        <f t="shared" si="355"/>
        <v>0</v>
      </c>
      <c r="J310" s="9">
        <f t="shared" si="354"/>
        <v>3439.95</v>
      </c>
      <c r="K310" s="10">
        <f t="shared" si="354"/>
        <v>0</v>
      </c>
      <c r="L310" s="10">
        <f>J310-K310</f>
        <v>3439.95</v>
      </c>
      <c r="M310" s="11">
        <v>229808.89500230999</v>
      </c>
    </row>
    <row r="311" spans="1:13" ht="15.5" hidden="1" thickBot="1" x14ac:dyDescent="0.45">
      <c r="A311" s="25" t="s">
        <v>14</v>
      </c>
      <c r="B311" s="9">
        <v>4780</v>
      </c>
      <c r="C311" s="10">
        <v>0</v>
      </c>
      <c r="D311" s="10">
        <f>B311-C311</f>
        <v>4780</v>
      </c>
      <c r="E311" s="11">
        <v>234588.89500230999</v>
      </c>
      <c r="F311" s="17">
        <f t="shared" ref="F311:I311" si="356">SUM(F639:F650)</f>
        <v>0</v>
      </c>
      <c r="G311" s="18">
        <f t="shared" si="356"/>
        <v>0</v>
      </c>
      <c r="H311" s="18">
        <f t="shared" si="356"/>
        <v>0</v>
      </c>
      <c r="I311" s="19">
        <f t="shared" si="356"/>
        <v>0</v>
      </c>
      <c r="J311" s="9">
        <f t="shared" si="354"/>
        <v>4780</v>
      </c>
      <c r="K311" s="10">
        <f t="shared" si="354"/>
        <v>0</v>
      </c>
      <c r="L311" s="10">
        <f>J311-K311</f>
        <v>4780</v>
      </c>
      <c r="M311" s="11">
        <v>234588.89500230999</v>
      </c>
    </row>
    <row r="312" spans="1:13" ht="15.5" hidden="1" thickBot="1" x14ac:dyDescent="0.45">
      <c r="A312" s="25" t="s">
        <v>15</v>
      </c>
      <c r="B312" s="9">
        <v>3838.4830000000002</v>
      </c>
      <c r="C312" s="10">
        <v>14767.22</v>
      </c>
      <c r="D312" s="10">
        <v>-10928.736999999999</v>
      </c>
      <c r="E312" s="11">
        <v>223660.15800231</v>
      </c>
      <c r="F312" s="17">
        <f t="shared" ref="F312:I312" si="357">SUM(F640:F651)</f>
        <v>0</v>
      </c>
      <c r="G312" s="18">
        <f t="shared" si="357"/>
        <v>0</v>
      </c>
      <c r="H312" s="18">
        <f t="shared" si="357"/>
        <v>0</v>
      </c>
      <c r="I312" s="19">
        <f t="shared" si="357"/>
        <v>0</v>
      </c>
      <c r="J312" s="9">
        <v>3838.4830000000002</v>
      </c>
      <c r="K312" s="10">
        <v>14767.22</v>
      </c>
      <c r="L312" s="10">
        <v>-10928.736999999999</v>
      </c>
      <c r="M312" s="11">
        <v>223660.15800231</v>
      </c>
    </row>
    <row r="313" spans="1:13" ht="15.5" hidden="1" thickBot="1" x14ac:dyDescent="0.45">
      <c r="A313" s="25" t="s">
        <v>1</v>
      </c>
      <c r="B313" s="9">
        <v>2350</v>
      </c>
      <c r="C313" s="10">
        <v>0</v>
      </c>
      <c r="D313" s="10">
        <f>B313-C313</f>
        <v>2350</v>
      </c>
      <c r="E313" s="11">
        <v>226010.15800231</v>
      </c>
      <c r="F313" s="17">
        <f t="shared" ref="F313:I313" si="358">SUM(F641:F652)</f>
        <v>0</v>
      </c>
      <c r="G313" s="18">
        <f t="shared" si="358"/>
        <v>0</v>
      </c>
      <c r="H313" s="18">
        <f t="shared" si="358"/>
        <v>0</v>
      </c>
      <c r="I313" s="19">
        <f t="shared" si="358"/>
        <v>0</v>
      </c>
      <c r="J313" s="9">
        <f t="shared" ref="J313:K315" si="359">F313+B313</f>
        <v>2350</v>
      </c>
      <c r="K313" s="10">
        <f t="shared" si="359"/>
        <v>0</v>
      </c>
      <c r="L313" s="10">
        <f>J313-K313</f>
        <v>2350</v>
      </c>
      <c r="M313" s="11">
        <v>226010.15800231</v>
      </c>
    </row>
    <row r="314" spans="1:13" ht="15.5" hidden="1" thickBot="1" x14ac:dyDescent="0.45">
      <c r="A314" s="25" t="s">
        <v>2</v>
      </c>
      <c r="B314" s="9">
        <v>1232.972</v>
      </c>
      <c r="C314" s="10">
        <v>0</v>
      </c>
      <c r="D314" s="10">
        <f>B314-C314</f>
        <v>1232.972</v>
      </c>
      <c r="E314" s="11">
        <v>227243.13000231</v>
      </c>
      <c r="F314" s="17">
        <f t="shared" ref="F314:I314" si="360">SUM(F642:F653)</f>
        <v>0</v>
      </c>
      <c r="G314" s="18">
        <f t="shared" si="360"/>
        <v>0</v>
      </c>
      <c r="H314" s="18">
        <f t="shared" si="360"/>
        <v>0</v>
      </c>
      <c r="I314" s="19">
        <f t="shared" si="360"/>
        <v>0</v>
      </c>
      <c r="J314" s="9">
        <f t="shared" si="359"/>
        <v>1232.972</v>
      </c>
      <c r="K314" s="10">
        <f t="shared" si="359"/>
        <v>0</v>
      </c>
      <c r="L314" s="10">
        <f>J314-K314</f>
        <v>1232.972</v>
      </c>
      <c r="M314" s="11">
        <v>227243.13000231</v>
      </c>
    </row>
    <row r="315" spans="1:13" ht="15.5" hidden="1" thickBot="1" x14ac:dyDescent="0.45">
      <c r="A315" s="25" t="s">
        <v>16</v>
      </c>
      <c r="B315" s="9">
        <f>517.5+632.5+2500+150</f>
        <v>3800</v>
      </c>
      <c r="C315" s="10">
        <v>0</v>
      </c>
      <c r="D315" s="10">
        <f>B315-C315</f>
        <v>3800</v>
      </c>
      <c r="E315" s="11">
        <v>231043.13000231</v>
      </c>
      <c r="F315" s="17">
        <f t="shared" ref="F315:I315" si="361">SUM(F643:F654)</f>
        <v>0</v>
      </c>
      <c r="G315" s="18">
        <f t="shared" si="361"/>
        <v>0</v>
      </c>
      <c r="H315" s="18">
        <f t="shared" si="361"/>
        <v>0</v>
      </c>
      <c r="I315" s="19">
        <f t="shared" si="361"/>
        <v>0</v>
      </c>
      <c r="J315" s="9">
        <f t="shared" si="359"/>
        <v>3800</v>
      </c>
      <c r="K315" s="10">
        <f t="shared" si="359"/>
        <v>0</v>
      </c>
      <c r="L315" s="10">
        <f>J315-K315</f>
        <v>3800</v>
      </c>
      <c r="M315" s="11">
        <v>231043.13000231</v>
      </c>
    </row>
    <row r="316" spans="1:13" ht="15.5" hidden="1" thickBot="1" x14ac:dyDescent="0.45">
      <c r="A316" s="25" t="s">
        <v>3</v>
      </c>
      <c r="B316" s="9">
        <v>798.70500000000004</v>
      </c>
      <c r="C316" s="10">
        <v>0</v>
      </c>
      <c r="D316" s="10">
        <f>B316-C316</f>
        <v>798.70500000000004</v>
      </c>
      <c r="E316" s="11">
        <v>231841.83500230999</v>
      </c>
      <c r="F316" s="17">
        <f t="shared" ref="F316:I316" si="362">SUM(F644:F655)</f>
        <v>0</v>
      </c>
      <c r="G316" s="18">
        <f t="shared" si="362"/>
        <v>0</v>
      </c>
      <c r="H316" s="18">
        <f t="shared" si="362"/>
        <v>0</v>
      </c>
      <c r="I316" s="19">
        <f t="shared" si="362"/>
        <v>0</v>
      </c>
      <c r="J316" s="9">
        <f>F316+B316</f>
        <v>798.70500000000004</v>
      </c>
      <c r="K316" s="10">
        <f>G316+C316</f>
        <v>0</v>
      </c>
      <c r="L316" s="10">
        <f>J316-K316</f>
        <v>798.70500000000004</v>
      </c>
      <c r="M316" s="11">
        <v>231841.83500230999</v>
      </c>
    </row>
    <row r="317" spans="1:13" ht="15.5" hidden="1" thickBot="1" x14ac:dyDescent="0.45">
      <c r="A317" s="25" t="s">
        <v>17</v>
      </c>
      <c r="B317" s="9">
        <f>200+200+100+150+250</f>
        <v>900</v>
      </c>
      <c r="C317" s="10">
        <v>0</v>
      </c>
      <c r="D317" s="10">
        <f>B317-C317</f>
        <v>900</v>
      </c>
      <c r="E317" s="11">
        <v>232741.83500230999</v>
      </c>
      <c r="F317" s="17">
        <f t="shared" ref="F317:I317" si="363">SUM(F645:F656)</f>
        <v>0</v>
      </c>
      <c r="G317" s="18">
        <f t="shared" si="363"/>
        <v>0</v>
      </c>
      <c r="H317" s="18">
        <f t="shared" si="363"/>
        <v>0</v>
      </c>
      <c r="I317" s="19">
        <f t="shared" si="363"/>
        <v>0</v>
      </c>
      <c r="J317" s="9">
        <f>F317+B317</f>
        <v>900</v>
      </c>
      <c r="K317" s="10">
        <f>G317+C317</f>
        <v>0</v>
      </c>
      <c r="L317" s="10">
        <f>J317-K317</f>
        <v>900</v>
      </c>
      <c r="M317" s="11">
        <v>232741.83500230999</v>
      </c>
    </row>
    <row r="318" spans="1:13" ht="15.5" hidden="1" thickBot="1" x14ac:dyDescent="0.45">
      <c r="A318" s="21">
        <v>2021</v>
      </c>
      <c r="B318" s="22"/>
      <c r="C318" s="23"/>
      <c r="D318" s="37"/>
      <c r="E318" s="24"/>
      <c r="F318" s="17">
        <f t="shared" ref="F318:I318" si="364">SUM(F646:F657)</f>
        <v>0</v>
      </c>
      <c r="G318" s="18">
        <f t="shared" si="364"/>
        <v>0</v>
      </c>
      <c r="H318" s="18">
        <f t="shared" si="364"/>
        <v>0</v>
      </c>
      <c r="I318" s="19">
        <f t="shared" si="364"/>
        <v>0</v>
      </c>
      <c r="J318" s="22"/>
      <c r="K318" s="23"/>
      <c r="L318" s="23"/>
      <c r="M318" s="24"/>
    </row>
    <row r="319" spans="1:13" ht="15.5" hidden="1" thickBot="1" x14ac:dyDescent="0.45">
      <c r="A319" s="25" t="s">
        <v>10</v>
      </c>
      <c r="B319" s="9">
        <f>200+728.292+747.5+150+250</f>
        <v>2075.7919999999999</v>
      </c>
      <c r="C319" s="10">
        <v>0</v>
      </c>
      <c r="D319" s="10">
        <f>B319-C319</f>
        <v>2075.7919999999999</v>
      </c>
      <c r="E319" s="11">
        <v>234817.62700231001</v>
      </c>
      <c r="F319" s="17">
        <f t="shared" ref="F319:I319" si="365">SUM(F647:F658)</f>
        <v>0</v>
      </c>
      <c r="G319" s="18">
        <f t="shared" si="365"/>
        <v>0</v>
      </c>
      <c r="H319" s="18">
        <f t="shared" si="365"/>
        <v>0</v>
      </c>
      <c r="I319" s="19">
        <f t="shared" si="365"/>
        <v>0</v>
      </c>
      <c r="J319" s="9">
        <f t="shared" ref="J319:K322" si="366">F319+B319</f>
        <v>2075.7919999999999</v>
      </c>
      <c r="K319" s="10">
        <f t="shared" si="366"/>
        <v>0</v>
      </c>
      <c r="L319" s="10">
        <f>J319-K319</f>
        <v>2075.7919999999999</v>
      </c>
      <c r="M319" s="11">
        <v>234817.62700231001</v>
      </c>
    </row>
    <row r="320" spans="1:13" ht="15.5" hidden="1" thickBot="1" x14ac:dyDescent="0.45">
      <c r="A320" s="25" t="s">
        <v>11</v>
      </c>
      <c r="B320" s="9">
        <f>200+4000+200</f>
        <v>4400</v>
      </c>
      <c r="C320" s="10">
        <v>0</v>
      </c>
      <c r="D320" s="10">
        <f>B320-C320</f>
        <v>4400</v>
      </c>
      <c r="E320" s="11">
        <v>239217.62700231001</v>
      </c>
      <c r="F320" s="17">
        <f t="shared" ref="F320:I320" si="367">SUM(F648:F659)</f>
        <v>0</v>
      </c>
      <c r="G320" s="18">
        <f t="shared" si="367"/>
        <v>0</v>
      </c>
      <c r="H320" s="18">
        <f t="shared" si="367"/>
        <v>0</v>
      </c>
      <c r="I320" s="19">
        <f t="shared" si="367"/>
        <v>0</v>
      </c>
      <c r="J320" s="9">
        <f t="shared" si="366"/>
        <v>4400</v>
      </c>
      <c r="K320" s="10">
        <f t="shared" si="366"/>
        <v>0</v>
      </c>
      <c r="L320" s="10">
        <f>J320-K320</f>
        <v>4400</v>
      </c>
      <c r="M320" s="11">
        <v>239217.62700231001</v>
      </c>
    </row>
    <row r="321" spans="1:13" ht="15.5" hidden="1" thickBot="1" x14ac:dyDescent="0.45">
      <c r="A321" s="25" t="s">
        <v>12</v>
      </c>
      <c r="B321" s="9">
        <f>690+690+150+150+150+300+150+150+150+150+150</f>
        <v>2880</v>
      </c>
      <c r="C321" s="10">
        <v>0</v>
      </c>
      <c r="D321" s="10">
        <f>B321-C321</f>
        <v>2880</v>
      </c>
      <c r="E321" s="11">
        <v>242097.62700231001</v>
      </c>
      <c r="F321" s="17">
        <f t="shared" ref="F321:I321" si="368">SUM(F649:F660)</f>
        <v>0</v>
      </c>
      <c r="G321" s="18">
        <f t="shared" si="368"/>
        <v>0</v>
      </c>
      <c r="H321" s="18">
        <f t="shared" si="368"/>
        <v>0</v>
      </c>
      <c r="I321" s="19">
        <f t="shared" si="368"/>
        <v>0</v>
      </c>
      <c r="J321" s="9">
        <f t="shared" si="366"/>
        <v>2880</v>
      </c>
      <c r="K321" s="10">
        <f t="shared" si="366"/>
        <v>0</v>
      </c>
      <c r="L321" s="10">
        <f>J321-K321</f>
        <v>2880</v>
      </c>
      <c r="M321" s="11">
        <v>242097.62700231001</v>
      </c>
    </row>
    <row r="322" spans="1:13" ht="15.5" hidden="1" thickBot="1" x14ac:dyDescent="0.45">
      <c r="A322" s="25" t="s">
        <v>0</v>
      </c>
      <c r="B322" s="9">
        <f>582.365+1088.923+250+2000+4500+150+300+300</f>
        <v>9171.2880000000005</v>
      </c>
      <c r="C322" s="10">
        <v>0</v>
      </c>
      <c r="D322" s="10">
        <f>B322-C322</f>
        <v>9171.2880000000005</v>
      </c>
      <c r="E322" s="11">
        <v>251268.91500231001</v>
      </c>
      <c r="F322" s="17">
        <f t="shared" ref="F322:I322" si="369">SUM(F650:F661)</f>
        <v>0</v>
      </c>
      <c r="G322" s="18">
        <f t="shared" si="369"/>
        <v>0</v>
      </c>
      <c r="H322" s="18">
        <f t="shared" si="369"/>
        <v>0</v>
      </c>
      <c r="I322" s="19">
        <f t="shared" si="369"/>
        <v>0</v>
      </c>
      <c r="J322" s="9">
        <f t="shared" si="366"/>
        <v>9171.2880000000005</v>
      </c>
      <c r="K322" s="10">
        <f t="shared" si="366"/>
        <v>0</v>
      </c>
      <c r="L322" s="10">
        <f>J322-K322</f>
        <v>9171.2880000000005</v>
      </c>
      <c r="M322" s="11">
        <v>251268.91500231001</v>
      </c>
    </row>
    <row r="323" spans="1:13" ht="15.5" hidden="1" thickBot="1" x14ac:dyDescent="0.45">
      <c r="A323" s="25" t="s">
        <v>13</v>
      </c>
      <c r="B323" s="9">
        <f>800.995+805+100+250+100+200+150+300+300+300</f>
        <v>3305.9949999999999</v>
      </c>
      <c r="C323" s="10">
        <v>0</v>
      </c>
      <c r="D323" s="10">
        <f>B323-C323</f>
        <v>3305.9949999999999</v>
      </c>
      <c r="E323" s="11">
        <v>254574.91000231</v>
      </c>
      <c r="F323" s="17">
        <f t="shared" ref="F323:I323" si="370">SUM(F651:F662)</f>
        <v>0</v>
      </c>
      <c r="G323" s="18">
        <f t="shared" si="370"/>
        <v>0</v>
      </c>
      <c r="H323" s="18">
        <f t="shared" si="370"/>
        <v>0</v>
      </c>
      <c r="I323" s="19">
        <f t="shared" si="370"/>
        <v>0</v>
      </c>
      <c r="J323" s="9">
        <f>F323+B323</f>
        <v>3305.9949999999999</v>
      </c>
      <c r="K323" s="10">
        <f>G323+C323</f>
        <v>0</v>
      </c>
      <c r="L323" s="10">
        <f>J323-K323</f>
        <v>3305.9949999999999</v>
      </c>
      <c r="M323" s="11">
        <v>254574.91000231</v>
      </c>
    </row>
    <row r="324" spans="1:13" ht="15.5" hidden="1" thickBot="1" x14ac:dyDescent="0.45">
      <c r="A324" s="25" t="s">
        <v>14</v>
      </c>
      <c r="B324" s="9">
        <v>2217.0010000000002</v>
      </c>
      <c r="C324" s="10">
        <v>0</v>
      </c>
      <c r="D324" s="10">
        <v>2217.0010000000002</v>
      </c>
      <c r="E324" s="11">
        <v>256791.91100230999</v>
      </c>
      <c r="F324" s="17">
        <f t="shared" ref="F324:I324" si="371">SUM(F652:F663)</f>
        <v>0</v>
      </c>
      <c r="G324" s="18">
        <f t="shared" si="371"/>
        <v>0</v>
      </c>
      <c r="H324" s="18">
        <f t="shared" si="371"/>
        <v>0</v>
      </c>
      <c r="I324" s="19">
        <f t="shared" si="371"/>
        <v>0</v>
      </c>
      <c r="J324" s="9">
        <v>2217.0010000000002</v>
      </c>
      <c r="K324" s="10">
        <v>0</v>
      </c>
      <c r="L324" s="10">
        <v>2217.0010000000002</v>
      </c>
      <c r="M324" s="11">
        <v>256791.91100230999</v>
      </c>
    </row>
    <row r="325" spans="1:13" ht="15.5" hidden="1" thickBot="1" x14ac:dyDescent="0.45">
      <c r="A325" s="25" t="s">
        <v>15</v>
      </c>
      <c r="B325" s="9">
        <v>3296.3339999999998</v>
      </c>
      <c r="C325" s="10">
        <v>0</v>
      </c>
      <c r="D325" s="10">
        <v>3296.3339999999998</v>
      </c>
      <c r="E325" s="11">
        <v>260088.24500231</v>
      </c>
      <c r="F325" s="17">
        <f t="shared" ref="F325:I325" si="372">SUM(F653:F664)</f>
        <v>0</v>
      </c>
      <c r="G325" s="18">
        <f t="shared" si="372"/>
        <v>0</v>
      </c>
      <c r="H325" s="18">
        <f t="shared" si="372"/>
        <v>0</v>
      </c>
      <c r="I325" s="19">
        <f t="shared" si="372"/>
        <v>0</v>
      </c>
      <c r="J325" s="9">
        <v>3296.3339999999998</v>
      </c>
      <c r="K325" s="10">
        <v>0</v>
      </c>
      <c r="L325" s="10">
        <v>3296.3339999999998</v>
      </c>
      <c r="M325" s="11">
        <v>260088.24500231</v>
      </c>
    </row>
    <row r="326" spans="1:13" ht="15.5" hidden="1" thickBot="1" x14ac:dyDescent="0.45">
      <c r="A326" s="25" t="s">
        <v>1</v>
      </c>
      <c r="B326" s="9">
        <v>1745</v>
      </c>
      <c r="C326" s="10">
        <v>0</v>
      </c>
      <c r="D326" s="10">
        <v>1745</v>
      </c>
      <c r="E326" s="11">
        <v>261833.24500231</v>
      </c>
      <c r="F326" s="17">
        <f t="shared" ref="F326:I326" si="373">SUM(F654:F665)</f>
        <v>0</v>
      </c>
      <c r="G326" s="18">
        <f t="shared" si="373"/>
        <v>0</v>
      </c>
      <c r="H326" s="18">
        <f t="shared" si="373"/>
        <v>0</v>
      </c>
      <c r="I326" s="19">
        <f t="shared" si="373"/>
        <v>0</v>
      </c>
      <c r="J326" s="9">
        <v>1745</v>
      </c>
      <c r="K326" s="10">
        <v>0</v>
      </c>
      <c r="L326" s="10">
        <v>1745</v>
      </c>
      <c r="M326" s="11">
        <v>261833.24500231</v>
      </c>
    </row>
    <row r="327" spans="1:13" ht="15.5" hidden="1" thickBot="1" x14ac:dyDescent="0.45">
      <c r="A327" s="25" t="s">
        <v>2</v>
      </c>
      <c r="B327" s="9">
        <v>7310</v>
      </c>
      <c r="C327" s="10">
        <v>15922.082</v>
      </c>
      <c r="D327" s="10">
        <v>-8612.0820000000003</v>
      </c>
      <c r="E327" s="11">
        <v>253221.16300231</v>
      </c>
      <c r="F327" s="17">
        <f t="shared" ref="F327:I327" si="374">SUM(F655:F666)</f>
        <v>0</v>
      </c>
      <c r="G327" s="18">
        <f t="shared" si="374"/>
        <v>0</v>
      </c>
      <c r="H327" s="18">
        <f t="shared" si="374"/>
        <v>0</v>
      </c>
      <c r="I327" s="19">
        <f t="shared" si="374"/>
        <v>0</v>
      </c>
      <c r="J327" s="9">
        <v>7310</v>
      </c>
      <c r="K327" s="10">
        <v>15922.082</v>
      </c>
      <c r="L327" s="10">
        <v>-8612.0820000000003</v>
      </c>
      <c r="M327" s="11">
        <v>253221.16300231</v>
      </c>
    </row>
    <row r="328" spans="1:13" ht="15.5" hidden="1" thickBot="1" x14ac:dyDescent="0.45">
      <c r="A328" s="25" t="s">
        <v>16</v>
      </c>
      <c r="B328" s="9">
        <v>1565</v>
      </c>
      <c r="C328" s="10">
        <v>0</v>
      </c>
      <c r="D328" s="10">
        <v>1565</v>
      </c>
      <c r="E328" s="11">
        <v>254786.16300231</v>
      </c>
      <c r="F328" s="17">
        <f t="shared" ref="F328:I328" si="375">SUM(F656:F667)</f>
        <v>0</v>
      </c>
      <c r="G328" s="18">
        <f t="shared" si="375"/>
        <v>0</v>
      </c>
      <c r="H328" s="18">
        <f t="shared" si="375"/>
        <v>0</v>
      </c>
      <c r="I328" s="19">
        <f t="shared" si="375"/>
        <v>0</v>
      </c>
      <c r="J328" s="9">
        <v>1565</v>
      </c>
      <c r="K328" s="10">
        <v>0</v>
      </c>
      <c r="L328" s="10">
        <v>1565</v>
      </c>
      <c r="M328" s="11">
        <v>254786.16300231</v>
      </c>
    </row>
    <row r="329" spans="1:13" ht="15.5" hidden="1" thickBot="1" x14ac:dyDescent="0.45">
      <c r="A329" s="25" t="s">
        <v>3</v>
      </c>
      <c r="B329" s="9">
        <v>792.06</v>
      </c>
      <c r="C329" s="10">
        <v>0</v>
      </c>
      <c r="D329" s="10">
        <v>792.06</v>
      </c>
      <c r="E329" s="11">
        <v>255578.22300231</v>
      </c>
      <c r="F329" s="17">
        <f t="shared" ref="F329:I329" si="376">SUM(F657:F668)</f>
        <v>0</v>
      </c>
      <c r="G329" s="18">
        <f t="shared" si="376"/>
        <v>0</v>
      </c>
      <c r="H329" s="18">
        <f t="shared" si="376"/>
        <v>0</v>
      </c>
      <c r="I329" s="19">
        <f t="shared" si="376"/>
        <v>0</v>
      </c>
      <c r="J329" s="9">
        <v>792.06</v>
      </c>
      <c r="K329" s="10">
        <v>0</v>
      </c>
      <c r="L329" s="10">
        <v>792.06</v>
      </c>
      <c r="M329" s="11">
        <v>255578.22300231</v>
      </c>
    </row>
    <row r="330" spans="1:13" ht="15.5" hidden="1" thickBot="1" x14ac:dyDescent="0.45">
      <c r="A330" s="25" t="s">
        <v>17</v>
      </c>
      <c r="B330" s="9">
        <f>805+250+250</f>
        <v>1305</v>
      </c>
      <c r="C330" s="10">
        <v>0</v>
      </c>
      <c r="D330" s="10">
        <f>B330-C330</f>
        <v>1305</v>
      </c>
      <c r="E330" s="11">
        <v>256883.22300231</v>
      </c>
      <c r="F330" s="17">
        <f t="shared" ref="F330:I330" si="377">SUM(F658:F669)</f>
        <v>0</v>
      </c>
      <c r="G330" s="18">
        <f t="shared" si="377"/>
        <v>0</v>
      </c>
      <c r="H330" s="18">
        <f t="shared" si="377"/>
        <v>0</v>
      </c>
      <c r="I330" s="19">
        <f t="shared" si="377"/>
        <v>0</v>
      </c>
      <c r="J330" s="9">
        <f>805+250+250</f>
        <v>1305</v>
      </c>
      <c r="K330" s="10">
        <v>0</v>
      </c>
      <c r="L330" s="10">
        <f>J330-K330</f>
        <v>1305</v>
      </c>
      <c r="M330" s="11">
        <v>256883.22300231</v>
      </c>
    </row>
    <row r="331" spans="1:13" ht="15.5" hidden="1" thickBot="1" x14ac:dyDescent="0.45">
      <c r="A331" s="21">
        <v>2022</v>
      </c>
      <c r="B331" s="22"/>
      <c r="C331" s="23"/>
      <c r="D331" s="23"/>
      <c r="E331" s="24"/>
      <c r="F331" s="17">
        <f t="shared" ref="F331:I331" si="378">SUM(F659:F670)</f>
        <v>0</v>
      </c>
      <c r="G331" s="18">
        <f t="shared" si="378"/>
        <v>0</v>
      </c>
      <c r="H331" s="18">
        <f t="shared" si="378"/>
        <v>0</v>
      </c>
      <c r="I331" s="19">
        <f t="shared" si="378"/>
        <v>0</v>
      </c>
      <c r="J331" s="22"/>
      <c r="K331" s="23"/>
      <c r="L331" s="23"/>
      <c r="M331" s="24"/>
    </row>
    <row r="332" spans="1:13" ht="15.5" hidden="1" thickBot="1" x14ac:dyDescent="0.45">
      <c r="A332" s="25" t="s">
        <v>10</v>
      </c>
      <c r="B332" s="9">
        <f>3500+1500+1250+805+690</f>
        <v>7745</v>
      </c>
      <c r="C332" s="10">
        <v>0</v>
      </c>
      <c r="D332" s="10">
        <f>B332-C332</f>
        <v>7745</v>
      </c>
      <c r="E332" s="11">
        <v>264628.22300230997</v>
      </c>
      <c r="F332" s="17">
        <f t="shared" ref="F332:I332" si="379">SUM(F660:F671)</f>
        <v>0</v>
      </c>
      <c r="G332" s="18">
        <f t="shared" si="379"/>
        <v>0</v>
      </c>
      <c r="H332" s="18">
        <f t="shared" si="379"/>
        <v>0</v>
      </c>
      <c r="I332" s="19">
        <f t="shared" si="379"/>
        <v>0</v>
      </c>
      <c r="J332" s="9">
        <v>7745</v>
      </c>
      <c r="K332" s="10">
        <v>0</v>
      </c>
      <c r="L332" s="10">
        <v>7745</v>
      </c>
      <c r="M332" s="11">
        <v>264628.22300230997</v>
      </c>
    </row>
    <row r="333" spans="1:13" ht="15.5" hidden="1" thickBot="1" x14ac:dyDescent="0.45">
      <c r="A333" s="25" t="s">
        <v>11</v>
      </c>
      <c r="B333" s="9">
        <v>1000</v>
      </c>
      <c r="C333" s="10">
        <v>0</v>
      </c>
      <c r="D333" s="10">
        <v>1000</v>
      </c>
      <c r="E333" s="11">
        <v>265628.22300230997</v>
      </c>
      <c r="F333" s="17">
        <f t="shared" ref="F333:I333" si="380">SUM(F661:F672)</f>
        <v>0</v>
      </c>
      <c r="G333" s="18">
        <f t="shared" si="380"/>
        <v>0</v>
      </c>
      <c r="H333" s="18">
        <f t="shared" si="380"/>
        <v>0</v>
      </c>
      <c r="I333" s="19">
        <f t="shared" si="380"/>
        <v>0</v>
      </c>
      <c r="J333" s="9">
        <v>1000</v>
      </c>
      <c r="K333" s="10">
        <v>0</v>
      </c>
      <c r="L333" s="10">
        <v>1000</v>
      </c>
      <c r="M333" s="11">
        <v>265628.22300230997</v>
      </c>
    </row>
    <row r="334" spans="1:13" ht="15.5" hidden="1" thickBot="1" x14ac:dyDescent="0.45">
      <c r="A334" s="25" t="s">
        <v>12</v>
      </c>
      <c r="B334" s="9">
        <v>6580</v>
      </c>
      <c r="C334" s="10">
        <v>0</v>
      </c>
      <c r="D334" s="10">
        <v>6580</v>
      </c>
      <c r="E334" s="11">
        <v>272208.22300230997</v>
      </c>
      <c r="F334" s="17">
        <f t="shared" ref="F334:I334" si="381">SUM(F662:F673)</f>
        <v>0</v>
      </c>
      <c r="G334" s="18">
        <f t="shared" si="381"/>
        <v>0</v>
      </c>
      <c r="H334" s="18">
        <f t="shared" si="381"/>
        <v>0</v>
      </c>
      <c r="I334" s="19">
        <f t="shared" si="381"/>
        <v>0</v>
      </c>
      <c r="J334" s="9">
        <v>6580</v>
      </c>
      <c r="K334" s="10">
        <v>0</v>
      </c>
      <c r="L334" s="10">
        <v>6580</v>
      </c>
      <c r="M334" s="11">
        <v>272208.22300230997</v>
      </c>
    </row>
    <row r="335" spans="1:13" ht="15.5" hidden="1" thickBot="1" x14ac:dyDescent="0.45">
      <c r="A335" s="25" t="s">
        <v>0</v>
      </c>
      <c r="B335" s="9">
        <v>3045</v>
      </c>
      <c r="C335" s="10">
        <v>8535.17</v>
      </c>
      <c r="D335" s="10">
        <v>-5490.17</v>
      </c>
      <c r="E335" s="11">
        <v>266718.05300230999</v>
      </c>
      <c r="F335" s="17">
        <f t="shared" ref="F335:I335" si="382">SUM(F663:F674)</f>
        <v>0</v>
      </c>
      <c r="G335" s="18">
        <f t="shared" si="382"/>
        <v>0</v>
      </c>
      <c r="H335" s="18">
        <f t="shared" si="382"/>
        <v>0</v>
      </c>
      <c r="I335" s="19">
        <f t="shared" si="382"/>
        <v>0</v>
      </c>
      <c r="J335" s="9">
        <v>3045</v>
      </c>
      <c r="K335" s="10">
        <v>8535.17</v>
      </c>
      <c r="L335" s="10">
        <v>-5490.17</v>
      </c>
      <c r="M335" s="11">
        <v>266718.05300230999</v>
      </c>
    </row>
    <row r="336" spans="1:13" ht="15.5" hidden="1" thickBot="1" x14ac:dyDescent="0.45">
      <c r="A336" s="25" t="s">
        <v>13</v>
      </c>
      <c r="B336" s="9">
        <v>6676.3720000000003</v>
      </c>
      <c r="C336" s="10">
        <v>0</v>
      </c>
      <c r="D336" s="10">
        <v>6676.3720000000003</v>
      </c>
      <c r="E336" s="11">
        <v>273394.42500230996</v>
      </c>
      <c r="F336" s="17">
        <f t="shared" ref="F336:I336" si="383">SUM(F664:F675)</f>
        <v>0</v>
      </c>
      <c r="G336" s="18">
        <f t="shared" si="383"/>
        <v>0</v>
      </c>
      <c r="H336" s="18">
        <f t="shared" si="383"/>
        <v>0</v>
      </c>
      <c r="I336" s="19">
        <f t="shared" si="383"/>
        <v>0</v>
      </c>
      <c r="J336" s="9">
        <v>6676.3720000000003</v>
      </c>
      <c r="K336" s="10">
        <v>0</v>
      </c>
      <c r="L336" s="10">
        <v>6676.3720000000003</v>
      </c>
      <c r="M336" s="11">
        <v>273394.42500230996</v>
      </c>
    </row>
    <row r="337" spans="1:13" ht="15.5" hidden="1" thickBot="1" x14ac:dyDescent="0.45">
      <c r="A337" s="25" t="s">
        <v>14</v>
      </c>
      <c r="B337" s="9">
        <v>2960</v>
      </c>
      <c r="C337" s="10">
        <v>0</v>
      </c>
      <c r="D337" s="10">
        <v>2960</v>
      </c>
      <c r="E337" s="11">
        <v>276354.42500230996</v>
      </c>
      <c r="F337" s="17">
        <f t="shared" ref="F337:I337" si="384">SUM(F665:F676)</f>
        <v>0</v>
      </c>
      <c r="G337" s="18">
        <f t="shared" si="384"/>
        <v>0</v>
      </c>
      <c r="H337" s="18">
        <f t="shared" si="384"/>
        <v>0</v>
      </c>
      <c r="I337" s="19">
        <f t="shared" si="384"/>
        <v>0</v>
      </c>
      <c r="J337" s="9">
        <v>2960</v>
      </c>
      <c r="K337" s="10">
        <v>0</v>
      </c>
      <c r="L337" s="10">
        <v>2960</v>
      </c>
      <c r="M337" s="11">
        <v>276354.42500230996</v>
      </c>
    </row>
    <row r="338" spans="1:13" ht="15.5" hidden="1" thickBot="1" x14ac:dyDescent="0.45">
      <c r="A338" s="25" t="s">
        <v>15</v>
      </c>
      <c r="B338" s="9">
        <v>1631.644</v>
      </c>
      <c r="C338" s="10">
        <v>0</v>
      </c>
      <c r="D338" s="10">
        <v>1631.644</v>
      </c>
      <c r="E338" s="11">
        <v>277986.06900230993</v>
      </c>
      <c r="F338" s="17">
        <f t="shared" ref="F338:I338" si="385">SUM(F666:F677)</f>
        <v>0</v>
      </c>
      <c r="G338" s="18">
        <f t="shared" si="385"/>
        <v>0</v>
      </c>
      <c r="H338" s="18">
        <f t="shared" si="385"/>
        <v>0</v>
      </c>
      <c r="I338" s="19">
        <f t="shared" si="385"/>
        <v>0</v>
      </c>
      <c r="J338" s="9">
        <v>1631.644</v>
      </c>
      <c r="K338" s="10">
        <v>0</v>
      </c>
      <c r="L338" s="10">
        <v>1631.644</v>
      </c>
      <c r="M338" s="11">
        <v>277986.06900230993</v>
      </c>
    </row>
    <row r="339" spans="1:13" ht="15.5" hidden="1" thickBot="1" x14ac:dyDescent="0.45">
      <c r="A339" s="25" t="s">
        <v>1</v>
      </c>
      <c r="B339" s="9">
        <v>2203.71</v>
      </c>
      <c r="C339" s="10">
        <v>0</v>
      </c>
      <c r="D339" s="10">
        <v>2203.71</v>
      </c>
      <c r="E339" s="11">
        <v>280189.77900230995</v>
      </c>
      <c r="F339" s="17">
        <f t="shared" ref="F339:I339" si="386">SUM(F667:F678)</f>
        <v>0</v>
      </c>
      <c r="G339" s="18">
        <f t="shared" si="386"/>
        <v>0</v>
      </c>
      <c r="H339" s="18">
        <f t="shared" si="386"/>
        <v>0</v>
      </c>
      <c r="I339" s="19">
        <f t="shared" si="386"/>
        <v>0</v>
      </c>
      <c r="J339" s="9">
        <v>2203.71</v>
      </c>
      <c r="K339" s="10">
        <v>0</v>
      </c>
      <c r="L339" s="10">
        <v>2203.71</v>
      </c>
      <c r="M339" s="11">
        <v>280189.77900230995</v>
      </c>
    </row>
    <row r="340" spans="1:13" ht="15.5" hidden="1" thickBot="1" x14ac:dyDescent="0.45">
      <c r="A340" s="25" t="s">
        <v>2</v>
      </c>
      <c r="B340" s="9">
        <v>6225</v>
      </c>
      <c r="C340" s="10">
        <v>6977.8860000000004</v>
      </c>
      <c r="D340" s="10">
        <v>-752.88600000000042</v>
      </c>
      <c r="E340" s="11">
        <v>279436.89300230995</v>
      </c>
      <c r="F340" s="17">
        <f t="shared" ref="F340:I340" si="387">SUM(F668:F679)</f>
        <v>0</v>
      </c>
      <c r="G340" s="18">
        <f t="shared" si="387"/>
        <v>0</v>
      </c>
      <c r="H340" s="18">
        <f t="shared" si="387"/>
        <v>0</v>
      </c>
      <c r="I340" s="19">
        <f t="shared" si="387"/>
        <v>0</v>
      </c>
      <c r="J340" s="9">
        <v>6225</v>
      </c>
      <c r="K340" s="10">
        <v>6977.8860000000004</v>
      </c>
      <c r="L340" s="10">
        <v>-752.88600000000042</v>
      </c>
      <c r="M340" s="11">
        <v>279436.89300230995</v>
      </c>
    </row>
    <row r="341" spans="1:13" ht="15.5" hidden="1" thickBot="1" x14ac:dyDescent="0.45">
      <c r="A341" s="25" t="s">
        <v>16</v>
      </c>
      <c r="B341" s="9">
        <v>3525</v>
      </c>
      <c r="C341" s="10">
        <v>0</v>
      </c>
      <c r="D341" s="10">
        <v>3525</v>
      </c>
      <c r="E341" s="11">
        <v>282961.89300230995</v>
      </c>
      <c r="F341" s="17">
        <f t="shared" ref="F341:I341" si="388">SUM(F669:F680)</f>
        <v>0</v>
      </c>
      <c r="G341" s="18">
        <f t="shared" si="388"/>
        <v>0</v>
      </c>
      <c r="H341" s="18">
        <f t="shared" si="388"/>
        <v>0</v>
      </c>
      <c r="I341" s="19">
        <f t="shared" si="388"/>
        <v>0</v>
      </c>
      <c r="J341" s="9">
        <v>3525</v>
      </c>
      <c r="K341" s="10">
        <v>0</v>
      </c>
      <c r="L341" s="10">
        <v>3525</v>
      </c>
      <c r="M341" s="11">
        <v>282961.89300230995</v>
      </c>
    </row>
    <row r="342" spans="1:13" ht="15.5" hidden="1" thickBot="1" x14ac:dyDescent="0.45">
      <c r="A342" s="25" t="s">
        <v>3</v>
      </c>
      <c r="B342" s="9">
        <v>2848.248</v>
      </c>
      <c r="C342" s="10">
        <v>10546.375</v>
      </c>
      <c r="D342" s="10">
        <v>-7698.1270000000004</v>
      </c>
      <c r="E342" s="11">
        <v>275263.76600230997</v>
      </c>
      <c r="F342" s="17">
        <f t="shared" ref="F342:I342" si="389">SUM(F670:F681)</f>
        <v>0</v>
      </c>
      <c r="G342" s="18">
        <f t="shared" si="389"/>
        <v>0</v>
      </c>
      <c r="H342" s="18">
        <f t="shared" si="389"/>
        <v>0</v>
      </c>
      <c r="I342" s="19">
        <f t="shared" si="389"/>
        <v>0</v>
      </c>
      <c r="J342" s="9">
        <v>2848.248</v>
      </c>
      <c r="K342" s="10">
        <v>10546.375</v>
      </c>
      <c r="L342" s="10">
        <v>-7698.1270000000004</v>
      </c>
      <c r="M342" s="11">
        <v>275263.76600230997</v>
      </c>
    </row>
    <row r="343" spans="1:13" ht="15.5" hidden="1" thickBot="1" x14ac:dyDescent="0.45">
      <c r="A343" s="25" t="s">
        <v>17</v>
      </c>
      <c r="B343" s="9">
        <v>0</v>
      </c>
      <c r="C343" s="10">
        <v>0</v>
      </c>
      <c r="D343" s="10">
        <v>0</v>
      </c>
      <c r="E343" s="11">
        <v>275263.76600230997</v>
      </c>
      <c r="F343" s="17">
        <f t="shared" ref="F343:I343" si="390">SUM(F671:F682)</f>
        <v>0</v>
      </c>
      <c r="G343" s="18">
        <f t="shared" si="390"/>
        <v>0</v>
      </c>
      <c r="H343" s="18">
        <f t="shared" si="390"/>
        <v>0</v>
      </c>
      <c r="I343" s="19">
        <f t="shared" si="390"/>
        <v>0</v>
      </c>
      <c r="J343" s="9">
        <v>0</v>
      </c>
      <c r="K343" s="10">
        <v>0</v>
      </c>
      <c r="L343" s="10">
        <v>0</v>
      </c>
      <c r="M343" s="11">
        <v>275263.76600230997</v>
      </c>
    </row>
    <row r="344" spans="1:13" ht="15.5" hidden="1" thickBot="1" x14ac:dyDescent="0.45">
      <c r="A344" s="21">
        <v>2023</v>
      </c>
      <c r="B344" s="22"/>
      <c r="C344" s="23"/>
      <c r="D344" s="23"/>
      <c r="E344" s="24"/>
      <c r="F344" s="17">
        <f t="shared" ref="F344:I344" si="391">SUM(F672:F683)</f>
        <v>0</v>
      </c>
      <c r="G344" s="18">
        <f t="shared" si="391"/>
        <v>0</v>
      </c>
      <c r="H344" s="18">
        <f t="shared" si="391"/>
        <v>0</v>
      </c>
      <c r="I344" s="19">
        <f t="shared" si="391"/>
        <v>0</v>
      </c>
      <c r="J344" s="22"/>
      <c r="K344" s="23"/>
      <c r="L344" s="23"/>
      <c r="M344" s="24"/>
    </row>
    <row r="345" spans="1:13" ht="15.5" hidden="1" thickBot="1" x14ac:dyDescent="0.45">
      <c r="A345" s="25" t="s">
        <v>10</v>
      </c>
      <c r="B345" s="9">
        <v>8134.64</v>
      </c>
      <c r="C345" s="10">
        <v>0</v>
      </c>
      <c r="D345" s="10">
        <v>8134.64</v>
      </c>
      <c r="E345" s="11">
        <v>283398.40600230999</v>
      </c>
      <c r="F345" s="17">
        <f t="shared" ref="F345:I345" si="392">SUM(F673:F684)</f>
        <v>0</v>
      </c>
      <c r="G345" s="18">
        <f t="shared" si="392"/>
        <v>0</v>
      </c>
      <c r="H345" s="18">
        <f t="shared" si="392"/>
        <v>0</v>
      </c>
      <c r="I345" s="19">
        <f t="shared" si="392"/>
        <v>0</v>
      </c>
      <c r="J345" s="9">
        <v>8134.64</v>
      </c>
      <c r="K345" s="10">
        <v>0</v>
      </c>
      <c r="L345" s="10">
        <v>8134.64</v>
      </c>
      <c r="M345" s="11">
        <v>283398.40600230999</v>
      </c>
    </row>
    <row r="346" spans="1:13" ht="15.5" hidden="1" thickBot="1" x14ac:dyDescent="0.45">
      <c r="A346" s="25" t="s">
        <v>11</v>
      </c>
      <c r="B346" s="9">
        <v>5225</v>
      </c>
      <c r="C346" s="10">
        <v>0</v>
      </c>
      <c r="D346" s="10">
        <v>5225</v>
      </c>
      <c r="E346" s="11">
        <v>288623.40600230999</v>
      </c>
      <c r="F346" s="17">
        <f t="shared" ref="F346:I346" si="393">SUM(F674:F685)</f>
        <v>0</v>
      </c>
      <c r="G346" s="18">
        <f t="shared" si="393"/>
        <v>0</v>
      </c>
      <c r="H346" s="18">
        <f t="shared" si="393"/>
        <v>0</v>
      </c>
      <c r="I346" s="19">
        <f t="shared" si="393"/>
        <v>0</v>
      </c>
      <c r="J346" s="9">
        <v>5225</v>
      </c>
      <c r="K346" s="10">
        <v>0</v>
      </c>
      <c r="L346" s="10">
        <v>5225</v>
      </c>
      <c r="M346" s="11">
        <v>288623.40600230999</v>
      </c>
    </row>
    <row r="347" spans="1:13" ht="15.5" hidden="1" thickBot="1" x14ac:dyDescent="0.45">
      <c r="A347" s="25" t="s">
        <v>12</v>
      </c>
      <c r="B347" s="9">
        <v>4561.88</v>
      </c>
      <c r="C347" s="10">
        <v>0</v>
      </c>
      <c r="D347" s="10">
        <v>4561.88</v>
      </c>
      <c r="E347" s="11">
        <v>293185.28600230999</v>
      </c>
      <c r="F347" s="17">
        <f t="shared" ref="F347:I347" si="394">SUM(F675:F686)</f>
        <v>0</v>
      </c>
      <c r="G347" s="18">
        <f t="shared" si="394"/>
        <v>0</v>
      </c>
      <c r="H347" s="18">
        <f t="shared" si="394"/>
        <v>0</v>
      </c>
      <c r="I347" s="19">
        <f t="shared" si="394"/>
        <v>0</v>
      </c>
      <c r="J347" s="9">
        <v>4561.88</v>
      </c>
      <c r="K347" s="10">
        <v>0</v>
      </c>
      <c r="L347" s="10">
        <v>4561.88</v>
      </c>
      <c r="M347" s="11">
        <v>293185.28600230999</v>
      </c>
    </row>
    <row r="348" spans="1:13" ht="15.5" hidden="1" thickBot="1" x14ac:dyDescent="0.45">
      <c r="A348" s="25" t="s">
        <v>0</v>
      </c>
      <c r="B348" s="9">
        <v>8085.9269999999997</v>
      </c>
      <c r="C348" s="10">
        <v>6190</v>
      </c>
      <c r="D348" s="10">
        <v>1895.9269999999997</v>
      </c>
      <c r="E348" s="11">
        <v>295081.20900231402</v>
      </c>
      <c r="F348" s="17">
        <f t="shared" ref="F348:I348" si="395">SUM(F676:F687)</f>
        <v>0</v>
      </c>
      <c r="G348" s="18">
        <f t="shared" si="395"/>
        <v>0</v>
      </c>
      <c r="H348" s="18">
        <f t="shared" si="395"/>
        <v>0</v>
      </c>
      <c r="I348" s="19">
        <f t="shared" si="395"/>
        <v>0</v>
      </c>
      <c r="J348" s="9">
        <v>8085.9269999999997</v>
      </c>
      <c r="K348" s="10">
        <v>6190</v>
      </c>
      <c r="L348" s="10">
        <v>1895.9269999999997</v>
      </c>
      <c r="M348" s="11">
        <v>295081.20900231402</v>
      </c>
    </row>
    <row r="349" spans="1:13" ht="15.5" hidden="1" thickBot="1" x14ac:dyDescent="0.45">
      <c r="A349" s="25" t="s">
        <v>13</v>
      </c>
      <c r="B349" s="9">
        <v>4271.0630000000001</v>
      </c>
      <c r="C349" s="10">
        <v>0</v>
      </c>
      <c r="D349" s="10">
        <v>4271.0630000000001</v>
      </c>
      <c r="E349" s="11">
        <v>299352.27200231404</v>
      </c>
      <c r="F349" s="17">
        <f t="shared" ref="F349:I349" si="396">SUM(F677:F688)</f>
        <v>0</v>
      </c>
      <c r="G349" s="18">
        <f t="shared" si="396"/>
        <v>0</v>
      </c>
      <c r="H349" s="18">
        <f t="shared" si="396"/>
        <v>0</v>
      </c>
      <c r="I349" s="19">
        <f t="shared" si="396"/>
        <v>0</v>
      </c>
      <c r="J349" s="9">
        <v>4271.0630000000001</v>
      </c>
      <c r="K349" s="10">
        <v>0</v>
      </c>
      <c r="L349" s="10">
        <v>4271.0630000000001</v>
      </c>
      <c r="M349" s="11">
        <v>299352.27200231404</v>
      </c>
    </row>
    <row r="350" spans="1:13" ht="15.5" hidden="1" thickBot="1" x14ac:dyDescent="0.45">
      <c r="A350" s="25" t="s">
        <v>14</v>
      </c>
      <c r="B350" s="9">
        <v>2395</v>
      </c>
      <c r="C350" s="10">
        <v>0</v>
      </c>
      <c r="D350" s="10">
        <v>2395</v>
      </c>
      <c r="E350" s="11">
        <v>301747.27200231404</v>
      </c>
      <c r="F350" s="17">
        <f t="shared" ref="F350:I350" si="397">SUM(F678:F689)</f>
        <v>0</v>
      </c>
      <c r="G350" s="18">
        <f t="shared" si="397"/>
        <v>0</v>
      </c>
      <c r="H350" s="18">
        <f t="shared" si="397"/>
        <v>0</v>
      </c>
      <c r="I350" s="19">
        <f t="shared" si="397"/>
        <v>0</v>
      </c>
      <c r="J350" s="9">
        <v>2395</v>
      </c>
      <c r="K350" s="10">
        <v>0</v>
      </c>
      <c r="L350" s="10">
        <v>2395</v>
      </c>
      <c r="M350" s="11">
        <v>301747.27200231404</v>
      </c>
    </row>
    <row r="351" spans="1:13" ht="15.5" hidden="1" thickBot="1" x14ac:dyDescent="0.45">
      <c r="A351" s="25" t="s">
        <v>15</v>
      </c>
      <c r="B351" s="9">
        <v>2092.8530000000001</v>
      </c>
      <c r="C351" s="10">
        <v>9788.75</v>
      </c>
      <c r="D351" s="10">
        <v>-7695.8969999999999</v>
      </c>
      <c r="E351" s="11">
        <v>294051.38</v>
      </c>
      <c r="F351" s="17">
        <f t="shared" ref="F351:I351" si="398">SUM(F679:F690)</f>
        <v>0</v>
      </c>
      <c r="G351" s="18">
        <f t="shared" si="398"/>
        <v>0</v>
      </c>
      <c r="H351" s="18">
        <f t="shared" si="398"/>
        <v>0</v>
      </c>
      <c r="I351" s="19">
        <f t="shared" si="398"/>
        <v>0</v>
      </c>
      <c r="J351" s="9">
        <v>2092.85</v>
      </c>
      <c r="K351" s="10">
        <v>9788.75</v>
      </c>
      <c r="L351" s="10">
        <v>-7695.9</v>
      </c>
      <c r="M351" s="11">
        <v>294051.38</v>
      </c>
    </row>
    <row r="352" spans="1:13" ht="15.5" hidden="1" thickBot="1" x14ac:dyDescent="0.45">
      <c r="A352" s="25" t="s">
        <v>1</v>
      </c>
      <c r="B352" s="9">
        <v>2295</v>
      </c>
      <c r="C352" s="10">
        <v>0</v>
      </c>
      <c r="D352" s="10">
        <v>2295</v>
      </c>
      <c r="E352" s="11">
        <v>296346.38</v>
      </c>
      <c r="F352" s="17">
        <f t="shared" ref="F352:I352" si="399">SUM(F680:F691)</f>
        <v>0</v>
      </c>
      <c r="G352" s="18">
        <f t="shared" si="399"/>
        <v>0</v>
      </c>
      <c r="H352" s="18">
        <f t="shared" si="399"/>
        <v>0</v>
      </c>
      <c r="I352" s="19">
        <f t="shared" si="399"/>
        <v>0</v>
      </c>
      <c r="J352" s="9">
        <v>2295</v>
      </c>
      <c r="K352" s="10">
        <v>0</v>
      </c>
      <c r="L352" s="10">
        <v>2295</v>
      </c>
      <c r="M352" s="11">
        <v>296346.38</v>
      </c>
    </row>
    <row r="353" spans="1:13" ht="15.5" hidden="1" thickBot="1" x14ac:dyDescent="0.45">
      <c r="A353" s="25" t="s">
        <v>2</v>
      </c>
      <c r="B353" s="9">
        <v>1380</v>
      </c>
      <c r="C353" s="10">
        <v>0</v>
      </c>
      <c r="D353" s="10">
        <v>1380</v>
      </c>
      <c r="E353" s="11">
        <v>297726.37500231399</v>
      </c>
      <c r="F353" s="17">
        <f t="shared" ref="F353:I353" si="400">SUM(F681:F692)</f>
        <v>0</v>
      </c>
      <c r="G353" s="18">
        <f t="shared" si="400"/>
        <v>0</v>
      </c>
      <c r="H353" s="18">
        <f t="shared" si="400"/>
        <v>0</v>
      </c>
      <c r="I353" s="19">
        <f t="shared" si="400"/>
        <v>0</v>
      </c>
      <c r="J353" s="9">
        <v>1380</v>
      </c>
      <c r="K353" s="10">
        <v>0</v>
      </c>
      <c r="L353" s="10">
        <v>1380</v>
      </c>
      <c r="M353" s="11">
        <v>297726.37500231399</v>
      </c>
    </row>
    <row r="354" spans="1:13" ht="15.5" hidden="1" thickBot="1" x14ac:dyDescent="0.45">
      <c r="A354" s="25" t="s">
        <v>16</v>
      </c>
      <c r="B354" s="9">
        <v>8565</v>
      </c>
      <c r="C354" s="10">
        <v>12096.592000000001</v>
      </c>
      <c r="D354" s="10">
        <v>-3531.5920000000006</v>
      </c>
      <c r="E354" s="11">
        <v>294194.78300231398</v>
      </c>
      <c r="F354" s="17">
        <f t="shared" ref="F354:I354" si="401">SUM(F682:F693)</f>
        <v>0</v>
      </c>
      <c r="G354" s="18">
        <f t="shared" si="401"/>
        <v>0</v>
      </c>
      <c r="H354" s="18">
        <f t="shared" si="401"/>
        <v>0</v>
      </c>
      <c r="I354" s="19">
        <f t="shared" si="401"/>
        <v>0</v>
      </c>
      <c r="J354" s="9">
        <v>8565</v>
      </c>
      <c r="K354" s="10">
        <v>12096.592000000001</v>
      </c>
      <c r="L354" s="10">
        <v>-3531.5920000000006</v>
      </c>
      <c r="M354" s="11">
        <v>294194.78300231398</v>
      </c>
    </row>
    <row r="355" spans="1:13" ht="15.5" hidden="1" thickBot="1" x14ac:dyDescent="0.45">
      <c r="A355" s="25" t="s">
        <v>3</v>
      </c>
      <c r="B355" s="9">
        <v>2166.826</v>
      </c>
      <c r="C355" s="10">
        <v>0</v>
      </c>
      <c r="D355" s="10">
        <v>2166.826</v>
      </c>
      <c r="E355" s="11">
        <v>296361.60900231398</v>
      </c>
      <c r="F355" s="17">
        <f t="shared" ref="F355:I355" si="402">SUM(F683:F694)</f>
        <v>0</v>
      </c>
      <c r="G355" s="18">
        <f t="shared" si="402"/>
        <v>0</v>
      </c>
      <c r="H355" s="18">
        <f t="shared" si="402"/>
        <v>0</v>
      </c>
      <c r="I355" s="19">
        <f t="shared" si="402"/>
        <v>0</v>
      </c>
      <c r="J355" s="9">
        <v>2166.826</v>
      </c>
      <c r="K355" s="10">
        <v>0</v>
      </c>
      <c r="L355" s="10">
        <v>2166.826</v>
      </c>
      <c r="M355" s="11">
        <v>296361.60900231398</v>
      </c>
    </row>
    <row r="356" spans="1:13" ht="15.5" hidden="1" thickBot="1" x14ac:dyDescent="0.45">
      <c r="A356" s="25" t="s">
        <v>17</v>
      </c>
      <c r="B356" s="9">
        <v>1127.693</v>
      </c>
      <c r="C356" s="10">
        <v>0</v>
      </c>
      <c r="D356" s="10">
        <v>1127.693</v>
      </c>
      <c r="E356" s="11">
        <v>297489.30200231401</v>
      </c>
      <c r="F356" s="17">
        <f t="shared" ref="F356:I356" si="403">SUM(F684:F695)</f>
        <v>0</v>
      </c>
      <c r="G356" s="18">
        <f t="shared" si="403"/>
        <v>0</v>
      </c>
      <c r="H356" s="18">
        <f t="shared" si="403"/>
        <v>0</v>
      </c>
      <c r="I356" s="19">
        <f t="shared" si="403"/>
        <v>0</v>
      </c>
      <c r="J356" s="9">
        <v>1127.693</v>
      </c>
      <c r="K356" s="10">
        <v>0</v>
      </c>
      <c r="L356" s="10">
        <v>1127.693</v>
      </c>
      <c r="M356" s="11">
        <v>297489.30200231401</v>
      </c>
    </row>
    <row r="357" spans="1:13" ht="15.5" hidden="1" thickBot="1" x14ac:dyDescent="0.45">
      <c r="A357" s="21">
        <v>2024</v>
      </c>
      <c r="B357" s="22"/>
      <c r="C357" s="23"/>
      <c r="D357" s="23"/>
      <c r="E357" s="24"/>
      <c r="F357" s="17">
        <f t="shared" ref="F357:I357" si="404">SUM(F685:F696)</f>
        <v>0</v>
      </c>
      <c r="G357" s="18">
        <f t="shared" si="404"/>
        <v>0</v>
      </c>
      <c r="H357" s="18">
        <f t="shared" si="404"/>
        <v>0</v>
      </c>
      <c r="I357" s="19">
        <f t="shared" si="404"/>
        <v>0</v>
      </c>
      <c r="J357" s="22"/>
      <c r="K357" s="23"/>
      <c r="L357" s="23"/>
      <c r="M357" s="24"/>
    </row>
    <row r="358" spans="1:13" ht="15.5" hidden="1" thickBot="1" x14ac:dyDescent="0.45">
      <c r="A358" s="25" t="s">
        <v>10</v>
      </c>
      <c r="B358" s="9">
        <v>10797.467000000001</v>
      </c>
      <c r="C358" s="10">
        <v>0</v>
      </c>
      <c r="D358" s="10">
        <v>10797.467000000001</v>
      </c>
      <c r="E358" s="11">
        <v>308286.76900231402</v>
      </c>
      <c r="F358" s="17">
        <f t="shared" ref="F358:I358" si="405">SUM(F686:F697)</f>
        <v>0</v>
      </c>
      <c r="G358" s="18">
        <f t="shared" si="405"/>
        <v>0</v>
      </c>
      <c r="H358" s="18">
        <f t="shared" si="405"/>
        <v>0</v>
      </c>
      <c r="I358" s="19">
        <f t="shared" si="405"/>
        <v>0</v>
      </c>
      <c r="J358" s="9">
        <v>10797.467000000001</v>
      </c>
      <c r="K358" s="10">
        <v>0</v>
      </c>
      <c r="L358" s="10">
        <v>10797.467000000001</v>
      </c>
      <c r="M358" s="11">
        <v>308286.76900231402</v>
      </c>
    </row>
    <row r="359" spans="1:13" ht="15.5" hidden="1" thickBot="1" x14ac:dyDescent="0.45">
      <c r="A359" s="25" t="s">
        <v>11</v>
      </c>
      <c r="B359" s="9">
        <v>3063.422</v>
      </c>
      <c r="C359" s="10">
        <v>0</v>
      </c>
      <c r="D359" s="10">
        <v>3063.422</v>
      </c>
      <c r="E359" s="11">
        <v>311350.19100231404</v>
      </c>
      <c r="F359" s="17">
        <f t="shared" ref="F359:I359" si="406">SUM(F687:F698)</f>
        <v>0</v>
      </c>
      <c r="G359" s="18">
        <f t="shared" si="406"/>
        <v>0</v>
      </c>
      <c r="H359" s="18">
        <f t="shared" si="406"/>
        <v>0</v>
      </c>
      <c r="I359" s="19">
        <f t="shared" si="406"/>
        <v>0</v>
      </c>
      <c r="J359" s="9">
        <v>3063.422</v>
      </c>
      <c r="K359" s="10">
        <v>0</v>
      </c>
      <c r="L359" s="10">
        <v>3063.422</v>
      </c>
      <c r="M359" s="11">
        <v>311350.19100231404</v>
      </c>
    </row>
    <row r="360" spans="1:13" ht="15.5" hidden="1" thickBot="1" x14ac:dyDescent="0.45">
      <c r="A360" s="25" t="s">
        <v>12</v>
      </c>
      <c r="B360" s="9">
        <v>2531.8054000000002</v>
      </c>
      <c r="C360" s="10">
        <v>0</v>
      </c>
      <c r="D360" s="10">
        <v>2531.8054000000002</v>
      </c>
      <c r="E360" s="11">
        <v>313881.99640231405</v>
      </c>
      <c r="F360" s="17">
        <f t="shared" ref="F360:I360" si="407">SUM(F688:F699)</f>
        <v>0</v>
      </c>
      <c r="G360" s="18">
        <f t="shared" si="407"/>
        <v>0</v>
      </c>
      <c r="H360" s="18">
        <f t="shared" si="407"/>
        <v>0</v>
      </c>
      <c r="I360" s="19">
        <f t="shared" si="407"/>
        <v>0</v>
      </c>
      <c r="J360" s="9">
        <v>2531.8054000000002</v>
      </c>
      <c r="K360" s="10">
        <v>0</v>
      </c>
      <c r="L360" s="10">
        <v>2531.8054000000002</v>
      </c>
      <c r="M360" s="11">
        <v>313881.99640231405</v>
      </c>
    </row>
    <row r="361" spans="1:13" ht="15.5" hidden="1" thickBot="1" x14ac:dyDescent="0.45">
      <c r="A361" s="25" t="s">
        <v>0</v>
      </c>
      <c r="B361" s="9">
        <v>4112.5</v>
      </c>
      <c r="C361" s="10">
        <v>0</v>
      </c>
      <c r="D361" s="10">
        <v>4112.5</v>
      </c>
      <c r="E361" s="11">
        <v>317994.49640231405</v>
      </c>
      <c r="F361" s="17">
        <f t="shared" ref="F361:I361" si="408">SUM(F689:F700)</f>
        <v>0</v>
      </c>
      <c r="G361" s="18">
        <f t="shared" si="408"/>
        <v>0</v>
      </c>
      <c r="H361" s="18">
        <f t="shared" si="408"/>
        <v>0</v>
      </c>
      <c r="I361" s="19">
        <f t="shared" si="408"/>
        <v>0</v>
      </c>
      <c r="J361" s="9">
        <v>4112.5</v>
      </c>
      <c r="K361" s="10">
        <v>0</v>
      </c>
      <c r="L361" s="10">
        <v>4112.5</v>
      </c>
      <c r="M361" s="11">
        <v>317994.49640231405</v>
      </c>
    </row>
    <row r="362" spans="1:13" ht="15.5" hidden="1" thickBot="1" x14ac:dyDescent="0.45">
      <c r="A362" s="25" t="s">
        <v>13</v>
      </c>
      <c r="B362" s="9">
        <v>6212.5</v>
      </c>
      <c r="C362" s="10">
        <v>0</v>
      </c>
      <c r="D362" s="10">
        <v>6212.5</v>
      </c>
      <c r="E362" s="11">
        <v>324206.99640231405</v>
      </c>
      <c r="F362" s="17">
        <f t="shared" ref="F362:I362" si="409">SUM(F690:F701)</f>
        <v>0</v>
      </c>
      <c r="G362" s="18">
        <f t="shared" si="409"/>
        <v>0</v>
      </c>
      <c r="H362" s="18">
        <f t="shared" si="409"/>
        <v>0</v>
      </c>
      <c r="I362" s="19">
        <f t="shared" si="409"/>
        <v>0</v>
      </c>
      <c r="J362" s="9">
        <v>6212.5</v>
      </c>
      <c r="K362" s="10">
        <v>0</v>
      </c>
      <c r="L362" s="10">
        <v>6212.5</v>
      </c>
      <c r="M362" s="11">
        <v>324206.99640231405</v>
      </c>
    </row>
    <row r="363" spans="1:13" ht="15.5" hidden="1" thickBot="1" x14ac:dyDescent="0.45">
      <c r="A363" s="25" t="s">
        <v>14</v>
      </c>
      <c r="B363" s="9">
        <v>4017.1880999999998</v>
      </c>
      <c r="C363" s="10">
        <v>0</v>
      </c>
      <c r="D363" s="10">
        <v>4017.1880999999998</v>
      </c>
      <c r="E363" s="11">
        <v>328224.18450231408</v>
      </c>
      <c r="F363" s="17">
        <f t="shared" ref="F363:I363" si="410">SUM(F691:F702)</f>
        <v>0</v>
      </c>
      <c r="G363" s="18">
        <f t="shared" si="410"/>
        <v>0</v>
      </c>
      <c r="H363" s="18">
        <f t="shared" si="410"/>
        <v>0</v>
      </c>
      <c r="I363" s="19">
        <f t="shared" si="410"/>
        <v>0</v>
      </c>
      <c r="J363" s="9">
        <v>4017.1880999999998</v>
      </c>
      <c r="K363" s="10">
        <v>0</v>
      </c>
      <c r="L363" s="10">
        <v>4017.1880999999998</v>
      </c>
      <c r="M363" s="11">
        <v>328224.18450231408</v>
      </c>
    </row>
    <row r="364" spans="1:13" ht="15.5" hidden="1" thickBot="1" x14ac:dyDescent="0.45">
      <c r="A364" s="25" t="s">
        <v>15</v>
      </c>
      <c r="B364" s="9">
        <v>1983.7639999999999</v>
      </c>
      <c r="C364" s="10">
        <v>11835</v>
      </c>
      <c r="D364" s="10">
        <v>-9851.2360000000008</v>
      </c>
      <c r="E364" s="11">
        <v>318372.9485023141</v>
      </c>
      <c r="F364" s="17">
        <f t="shared" ref="F364:I364" si="411">SUM(F692:F703)</f>
        <v>0</v>
      </c>
      <c r="G364" s="18">
        <f t="shared" si="411"/>
        <v>0</v>
      </c>
      <c r="H364" s="18">
        <f t="shared" si="411"/>
        <v>0</v>
      </c>
      <c r="I364" s="19">
        <f t="shared" si="411"/>
        <v>0</v>
      </c>
      <c r="J364" s="9">
        <v>1983.7639999999999</v>
      </c>
      <c r="K364" s="10">
        <v>11835</v>
      </c>
      <c r="L364" s="10">
        <v>-9851.2360000000008</v>
      </c>
      <c r="M364" s="11">
        <v>318372.9485023141</v>
      </c>
    </row>
    <row r="365" spans="1:13" ht="15.5" hidden="1" thickBot="1" x14ac:dyDescent="0.45">
      <c r="A365" s="25" t="s">
        <v>1</v>
      </c>
      <c r="B365" s="9">
        <v>2190.9</v>
      </c>
      <c r="C365" s="10">
        <v>0</v>
      </c>
      <c r="D365" s="10">
        <v>2190.9</v>
      </c>
      <c r="E365" s="11">
        <v>320563.84850231413</v>
      </c>
      <c r="F365" s="17">
        <f t="shared" ref="F365:I365" si="412">SUM(F693:F704)</f>
        <v>0</v>
      </c>
      <c r="G365" s="18">
        <f t="shared" si="412"/>
        <v>0</v>
      </c>
      <c r="H365" s="18">
        <f t="shared" si="412"/>
        <v>0</v>
      </c>
      <c r="I365" s="19">
        <f t="shared" si="412"/>
        <v>0</v>
      </c>
      <c r="J365" s="9">
        <v>2190.9</v>
      </c>
      <c r="K365" s="10">
        <v>0</v>
      </c>
      <c r="L365" s="10">
        <v>2190.9</v>
      </c>
      <c r="M365" s="11">
        <v>320563.84850231413</v>
      </c>
    </row>
    <row r="366" spans="1:13" ht="15.5" hidden="1" thickBot="1" x14ac:dyDescent="0.45">
      <c r="A366" s="25" t="s">
        <v>2</v>
      </c>
      <c r="B366" s="9">
        <v>7433.857</v>
      </c>
      <c r="C366" s="10">
        <v>0</v>
      </c>
      <c r="D366" s="10">
        <v>7433.857</v>
      </c>
      <c r="E366" s="11">
        <v>327997.70550231414</v>
      </c>
      <c r="F366" s="17">
        <f t="shared" ref="F366:I366" si="413">SUM(F694:F705)</f>
        <v>0</v>
      </c>
      <c r="G366" s="18">
        <f t="shared" si="413"/>
        <v>0</v>
      </c>
      <c r="H366" s="18">
        <f t="shared" si="413"/>
        <v>0</v>
      </c>
      <c r="I366" s="19">
        <f t="shared" si="413"/>
        <v>0</v>
      </c>
      <c r="J366" s="9">
        <v>7433.857</v>
      </c>
      <c r="K366" s="10">
        <v>0</v>
      </c>
      <c r="L366" s="10">
        <v>7433.857</v>
      </c>
      <c r="M366" s="11">
        <v>327997.70550231414</v>
      </c>
    </row>
    <row r="367" spans="1:13" ht="15.5" hidden="1" thickBot="1" x14ac:dyDescent="0.45">
      <c r="A367" s="25" t="s">
        <v>16</v>
      </c>
      <c r="B367" s="9">
        <v>2222.462</v>
      </c>
      <c r="C367" s="10">
        <v>11730.35</v>
      </c>
      <c r="D367" s="10">
        <v>-9507.8880000000008</v>
      </c>
      <c r="E367" s="11">
        <v>318489.81730231416</v>
      </c>
      <c r="F367" s="17">
        <f t="shared" ref="F367:I367" si="414">SUM(F695:F706)</f>
        <v>0</v>
      </c>
      <c r="G367" s="18">
        <f t="shared" si="414"/>
        <v>0</v>
      </c>
      <c r="H367" s="18">
        <f t="shared" si="414"/>
        <v>0</v>
      </c>
      <c r="I367" s="19">
        <f t="shared" si="414"/>
        <v>0</v>
      </c>
      <c r="J367" s="9">
        <v>2222.462</v>
      </c>
      <c r="K367" s="10">
        <v>11730.35</v>
      </c>
      <c r="L367" s="10">
        <v>-9507.8880000000008</v>
      </c>
      <c r="M367" s="11">
        <v>318489.81730231416</v>
      </c>
    </row>
    <row r="368" spans="1:13" ht="15.5" hidden="1" thickBot="1" x14ac:dyDescent="0.45">
      <c r="A368" s="25" t="s">
        <v>3</v>
      </c>
      <c r="B368" s="9">
        <v>1825</v>
      </c>
      <c r="C368" s="10">
        <v>0</v>
      </c>
      <c r="D368" s="10">
        <v>1825</v>
      </c>
      <c r="E368" s="11">
        <v>320314.81730231416</v>
      </c>
      <c r="F368" s="17">
        <f t="shared" ref="F368:I368" si="415">SUM(F696:F707)</f>
        <v>0</v>
      </c>
      <c r="G368" s="18">
        <f t="shared" si="415"/>
        <v>0</v>
      </c>
      <c r="H368" s="18">
        <f t="shared" si="415"/>
        <v>0</v>
      </c>
      <c r="I368" s="19">
        <f t="shared" si="415"/>
        <v>0</v>
      </c>
      <c r="J368" s="9">
        <v>1825</v>
      </c>
      <c r="K368" s="10">
        <v>0</v>
      </c>
      <c r="L368" s="10">
        <v>1825</v>
      </c>
      <c r="M368" s="11">
        <v>320314.81730231416</v>
      </c>
    </row>
    <row r="369" spans="1:13" ht="15.5" hidden="1" thickBot="1" x14ac:dyDescent="0.45">
      <c r="A369" s="25" t="s">
        <v>17</v>
      </c>
      <c r="B369" s="9">
        <v>2119.4929999999999</v>
      </c>
      <c r="C369" s="10">
        <v>0</v>
      </c>
      <c r="D369" s="10">
        <v>2119.4929999999999</v>
      </c>
      <c r="E369" s="11">
        <v>322434.31030231417</v>
      </c>
      <c r="F369" s="17">
        <f t="shared" ref="F369:I369" si="416">SUM(F697:F708)</f>
        <v>0</v>
      </c>
      <c r="G369" s="18">
        <f t="shared" si="416"/>
        <v>0</v>
      </c>
      <c r="H369" s="18">
        <f t="shared" si="416"/>
        <v>0</v>
      </c>
      <c r="I369" s="19">
        <f t="shared" si="416"/>
        <v>0</v>
      </c>
      <c r="J369" s="9">
        <v>2119.4929999999999</v>
      </c>
      <c r="K369" s="10">
        <v>0</v>
      </c>
      <c r="L369" s="10">
        <v>2119.4929999999999</v>
      </c>
      <c r="M369" s="11">
        <v>322434.31030231417</v>
      </c>
    </row>
    <row r="370" spans="1:13" ht="15.5" thickBot="1" x14ac:dyDescent="0.45">
      <c r="A370" s="21">
        <v>2025</v>
      </c>
      <c r="B370" s="22"/>
      <c r="C370" s="23"/>
      <c r="D370" s="23"/>
      <c r="E370" s="24"/>
      <c r="F370" s="22"/>
      <c r="G370" s="23"/>
      <c r="H370" s="23"/>
      <c r="I370" s="24"/>
      <c r="J370" s="22"/>
      <c r="K370" s="23"/>
      <c r="L370" s="23"/>
      <c r="M370" s="24"/>
    </row>
    <row r="371" spans="1:13" ht="15.5" thickBot="1" x14ac:dyDescent="0.45">
      <c r="A371" s="25" t="s">
        <v>10</v>
      </c>
      <c r="B371" s="9">
        <v>2662.5</v>
      </c>
      <c r="C371" s="10">
        <v>0</v>
      </c>
      <c r="D371" s="10">
        <f t="shared" ref="D371:D378" si="417">B371-C371</f>
        <v>2662.5</v>
      </c>
      <c r="E371" s="11">
        <f>E369+D371</f>
        <v>325096.81030231417</v>
      </c>
      <c r="F371" s="17">
        <v>0</v>
      </c>
      <c r="G371" s="18">
        <v>0</v>
      </c>
      <c r="H371" s="18">
        <v>0</v>
      </c>
      <c r="I371" s="19">
        <v>0</v>
      </c>
      <c r="J371" s="9">
        <v>2662.5</v>
      </c>
      <c r="K371" s="10">
        <v>0</v>
      </c>
      <c r="L371" s="10">
        <f t="shared" ref="L371:L376" si="418">J371-K371</f>
        <v>2662.5</v>
      </c>
      <c r="M371" s="11">
        <f>M369+L371</f>
        <v>325096.81030231417</v>
      </c>
    </row>
    <row r="372" spans="1:13" ht="15.5" thickBot="1" x14ac:dyDescent="0.45">
      <c r="A372" s="25" t="s">
        <v>11</v>
      </c>
      <c r="B372" s="18">
        <v>9338.0997000000007</v>
      </c>
      <c r="C372" s="10">
        <v>0</v>
      </c>
      <c r="D372" s="10">
        <f t="shared" si="417"/>
        <v>9338.0997000000007</v>
      </c>
      <c r="E372" s="11">
        <f t="shared" ref="E372:E378" si="419">E371+D372</f>
        <v>334434.91000231419</v>
      </c>
      <c r="F372" s="17">
        <v>0</v>
      </c>
      <c r="G372" s="18">
        <v>0</v>
      </c>
      <c r="H372" s="18">
        <v>0</v>
      </c>
      <c r="I372" s="19">
        <v>0</v>
      </c>
      <c r="J372" s="9">
        <f>B372</f>
        <v>9338.0997000000007</v>
      </c>
      <c r="K372" s="10">
        <f>C372</f>
        <v>0</v>
      </c>
      <c r="L372" s="10">
        <f t="shared" si="418"/>
        <v>9338.0997000000007</v>
      </c>
      <c r="M372" s="11">
        <f t="shared" ref="M372:M378" si="420">M371+L372</f>
        <v>334434.91000231419</v>
      </c>
    </row>
    <row r="373" spans="1:13" ht="15.5" thickBot="1" x14ac:dyDescent="0.45">
      <c r="A373" s="25" t="s">
        <v>12</v>
      </c>
      <c r="B373" s="9">
        <v>3662.5</v>
      </c>
      <c r="C373" s="10">
        <v>0</v>
      </c>
      <c r="D373" s="10">
        <f t="shared" si="417"/>
        <v>3662.5</v>
      </c>
      <c r="E373" s="11">
        <f t="shared" si="419"/>
        <v>338097.41000231419</v>
      </c>
      <c r="F373" s="18">
        <v>0</v>
      </c>
      <c r="G373" s="18">
        <v>0</v>
      </c>
      <c r="H373" s="18">
        <v>0</v>
      </c>
      <c r="I373" s="11">
        <v>0</v>
      </c>
      <c r="J373" s="9">
        <v>3662.5</v>
      </c>
      <c r="K373" s="10">
        <v>0</v>
      </c>
      <c r="L373" s="10">
        <f t="shared" si="418"/>
        <v>3662.5</v>
      </c>
      <c r="M373" s="11">
        <f t="shared" si="420"/>
        <v>338097.41000231419</v>
      </c>
    </row>
    <row r="374" spans="1:13" ht="15.5" thickBot="1" x14ac:dyDescent="0.45">
      <c r="A374" s="25" t="s">
        <v>0</v>
      </c>
      <c r="B374" s="9">
        <v>10399.489100000001</v>
      </c>
      <c r="C374" s="10">
        <v>9055</v>
      </c>
      <c r="D374" s="10">
        <f t="shared" si="417"/>
        <v>1344.4891000000007</v>
      </c>
      <c r="E374" s="11">
        <f t="shared" si="419"/>
        <v>339441.8991023142</v>
      </c>
      <c r="F374" s="17">
        <v>0</v>
      </c>
      <c r="G374" s="18">
        <v>0</v>
      </c>
      <c r="H374" s="18">
        <v>0</v>
      </c>
      <c r="I374" s="19">
        <v>0</v>
      </c>
      <c r="J374" s="9">
        <v>10399.489100000001</v>
      </c>
      <c r="K374" s="10">
        <v>9055</v>
      </c>
      <c r="L374" s="10">
        <f t="shared" si="418"/>
        <v>1344.4891000000007</v>
      </c>
      <c r="M374" s="11">
        <f t="shared" si="420"/>
        <v>339441.8991023142</v>
      </c>
    </row>
    <row r="375" spans="1:13" ht="15.5" thickBot="1" x14ac:dyDescent="0.45">
      <c r="A375" s="25" t="s">
        <v>13</v>
      </c>
      <c r="B375" s="9">
        <v>2817.8074000000001</v>
      </c>
      <c r="C375" s="10">
        <v>0</v>
      </c>
      <c r="D375" s="10">
        <f t="shared" si="417"/>
        <v>2817.8074000000001</v>
      </c>
      <c r="E375" s="11">
        <f t="shared" si="419"/>
        <v>342259.70650231419</v>
      </c>
      <c r="F375" s="17">
        <v>0</v>
      </c>
      <c r="G375" s="18">
        <v>0</v>
      </c>
      <c r="H375" s="18">
        <v>0</v>
      </c>
      <c r="I375" s="19">
        <v>0</v>
      </c>
      <c r="J375" s="9">
        <v>2817.8074000000001</v>
      </c>
      <c r="K375" s="10">
        <v>0</v>
      </c>
      <c r="L375" s="10">
        <f t="shared" si="418"/>
        <v>2817.8074000000001</v>
      </c>
      <c r="M375" s="11">
        <f t="shared" si="420"/>
        <v>342259.70650231419</v>
      </c>
    </row>
    <row r="376" spans="1:13" ht="15.5" thickBot="1" x14ac:dyDescent="0.45">
      <c r="A376" s="25" t="s">
        <v>14</v>
      </c>
      <c r="B376" s="9">
        <v>3287.5</v>
      </c>
      <c r="C376" s="10">
        <v>0</v>
      </c>
      <c r="D376" s="10">
        <f t="shared" si="417"/>
        <v>3287.5</v>
      </c>
      <c r="E376" s="11">
        <f t="shared" si="419"/>
        <v>345547.20650231419</v>
      </c>
      <c r="F376" s="17">
        <v>0</v>
      </c>
      <c r="G376" s="18">
        <v>0</v>
      </c>
      <c r="H376" s="18">
        <v>0</v>
      </c>
      <c r="I376" s="19">
        <v>0</v>
      </c>
      <c r="J376" s="9">
        <v>3287.5</v>
      </c>
      <c r="K376" s="10">
        <v>0</v>
      </c>
      <c r="L376" s="10">
        <f t="shared" si="418"/>
        <v>3287.5</v>
      </c>
      <c r="M376" s="11">
        <f t="shared" si="420"/>
        <v>345547.20650231419</v>
      </c>
    </row>
    <row r="377" spans="1:13" ht="15.5" thickBot="1" x14ac:dyDescent="0.45">
      <c r="A377" s="25" t="s">
        <v>15</v>
      </c>
      <c r="B377" s="9">
        <v>1725</v>
      </c>
      <c r="C377" s="10">
        <v>0</v>
      </c>
      <c r="D377" s="10">
        <f t="shared" si="417"/>
        <v>1725</v>
      </c>
      <c r="E377" s="11">
        <f t="shared" si="419"/>
        <v>347272.20650231419</v>
      </c>
      <c r="F377" s="17">
        <v>0</v>
      </c>
      <c r="G377" s="18">
        <v>0</v>
      </c>
      <c r="H377" s="18">
        <v>0</v>
      </c>
      <c r="I377" s="19">
        <v>0</v>
      </c>
      <c r="J377" s="9">
        <f t="shared" ref="J377:K379" si="421">B377</f>
        <v>1725</v>
      </c>
      <c r="K377" s="10">
        <f t="shared" si="421"/>
        <v>0</v>
      </c>
      <c r="L377" s="10">
        <f t="shared" ref="L377:L382" si="422">J377-K377</f>
        <v>1725</v>
      </c>
      <c r="M377" s="11">
        <f t="shared" si="420"/>
        <v>347272.20650231419</v>
      </c>
    </row>
    <row r="378" spans="1:13" ht="15.5" thickBot="1" x14ac:dyDescent="0.45">
      <c r="A378" s="25" t="s">
        <v>1</v>
      </c>
      <c r="B378" s="9">
        <v>1437.5</v>
      </c>
      <c r="C378" s="10">
        <v>0</v>
      </c>
      <c r="D378" s="10">
        <f t="shared" si="417"/>
        <v>1437.5</v>
      </c>
      <c r="E378" s="11">
        <f t="shared" si="419"/>
        <v>348709.70650231419</v>
      </c>
      <c r="F378" s="17">
        <v>0</v>
      </c>
      <c r="G378" s="18">
        <v>0</v>
      </c>
      <c r="H378" s="18">
        <v>0</v>
      </c>
      <c r="I378" s="19">
        <v>0</v>
      </c>
      <c r="J378" s="9">
        <f t="shared" si="421"/>
        <v>1437.5</v>
      </c>
      <c r="K378" s="10">
        <f t="shared" si="421"/>
        <v>0</v>
      </c>
      <c r="L378" s="10">
        <f t="shared" si="422"/>
        <v>1437.5</v>
      </c>
      <c r="M378" s="11">
        <f t="shared" si="420"/>
        <v>348709.70650231419</v>
      </c>
    </row>
    <row r="379" spans="1:13" ht="15.5" thickBot="1" x14ac:dyDescent="0.45">
      <c r="A379" s="25" t="s">
        <v>2</v>
      </c>
      <c r="B379" s="18">
        <v>4400</v>
      </c>
      <c r="C379" s="18">
        <v>0</v>
      </c>
      <c r="D379" s="10">
        <f t="shared" ref="D379" si="423">B379-C379</f>
        <v>4400</v>
      </c>
      <c r="E379" s="11">
        <f t="shared" ref="E379" si="424">E378+D379</f>
        <v>353109.70650231419</v>
      </c>
      <c r="F379" s="18">
        <v>0</v>
      </c>
      <c r="G379" s="18">
        <v>0</v>
      </c>
      <c r="H379" s="18">
        <v>0</v>
      </c>
      <c r="I379" s="19">
        <v>0</v>
      </c>
      <c r="J379" s="9">
        <f t="shared" si="421"/>
        <v>4400</v>
      </c>
      <c r="K379" s="10">
        <f t="shared" si="421"/>
        <v>0</v>
      </c>
      <c r="L379" s="10">
        <f t="shared" si="422"/>
        <v>4400</v>
      </c>
      <c r="M379" s="11">
        <f t="shared" ref="M379" si="425">M378+L379</f>
        <v>353109.70650231419</v>
      </c>
    </row>
    <row r="380" spans="1:13" ht="15.5" thickBot="1" x14ac:dyDescent="0.45">
      <c r="A380" s="25" t="s">
        <v>16</v>
      </c>
      <c r="B380" s="9">
        <v>1347.3325</v>
      </c>
      <c r="C380" s="10">
        <v>13326.942999999999</v>
      </c>
      <c r="D380" s="10">
        <f t="shared" ref="D380:D382" si="426">B380-C380</f>
        <v>-11979.610499999999</v>
      </c>
      <c r="E380" s="11">
        <f t="shared" ref="E380:E382" si="427">E379+D380</f>
        <v>341130.09600231418</v>
      </c>
      <c r="F380" s="17">
        <v>0</v>
      </c>
      <c r="G380" s="18">
        <v>0</v>
      </c>
      <c r="H380" s="18">
        <v>0</v>
      </c>
      <c r="I380" s="19">
        <v>0</v>
      </c>
      <c r="J380" s="9">
        <f t="shared" ref="J380:J382" si="428">B380</f>
        <v>1347.3325</v>
      </c>
      <c r="K380" s="10">
        <f t="shared" ref="K380:K382" si="429">C380</f>
        <v>13326.942999999999</v>
      </c>
      <c r="L380" s="10">
        <f t="shared" si="422"/>
        <v>-11979.610499999999</v>
      </c>
      <c r="M380" s="11">
        <f t="shared" ref="M380:M382" si="430">M379+L380</f>
        <v>341130.09600231418</v>
      </c>
    </row>
    <row r="381" spans="1:13" ht="15.5" thickBot="1" x14ac:dyDescent="0.45">
      <c r="A381" s="25" t="s">
        <v>3</v>
      </c>
      <c r="B381" s="9">
        <v>1332.5</v>
      </c>
      <c r="C381" s="10">
        <v>0</v>
      </c>
      <c r="D381" s="10">
        <f t="shared" si="426"/>
        <v>1332.5</v>
      </c>
      <c r="E381" s="11">
        <f t="shared" si="427"/>
        <v>342462.59600231418</v>
      </c>
      <c r="F381" s="17">
        <v>0</v>
      </c>
      <c r="G381" s="18">
        <v>0</v>
      </c>
      <c r="H381" s="18">
        <v>0</v>
      </c>
      <c r="I381" s="19">
        <v>0</v>
      </c>
      <c r="J381" s="9">
        <f t="shared" si="428"/>
        <v>1332.5</v>
      </c>
      <c r="K381" s="10">
        <f t="shared" si="429"/>
        <v>0</v>
      </c>
      <c r="L381" s="10">
        <f t="shared" si="422"/>
        <v>1332.5</v>
      </c>
      <c r="M381" s="11">
        <f t="shared" si="430"/>
        <v>342462.59600231418</v>
      </c>
    </row>
    <row r="382" spans="1:13" ht="15.5" thickBot="1" x14ac:dyDescent="0.45">
      <c r="A382" s="25" t="s">
        <v>17</v>
      </c>
      <c r="B382" s="9">
        <v>2575</v>
      </c>
      <c r="C382" s="10">
        <v>0</v>
      </c>
      <c r="D382" s="10">
        <f t="shared" si="426"/>
        <v>2575</v>
      </c>
      <c r="E382" s="11">
        <f t="shared" si="427"/>
        <v>345037.59600231418</v>
      </c>
      <c r="F382" s="17">
        <v>0</v>
      </c>
      <c r="G382" s="18">
        <v>0</v>
      </c>
      <c r="H382" s="18">
        <v>0</v>
      </c>
      <c r="I382" s="19">
        <v>0</v>
      </c>
      <c r="J382" s="9">
        <f t="shared" si="428"/>
        <v>2575</v>
      </c>
      <c r="K382" s="10">
        <f t="shared" si="429"/>
        <v>0</v>
      </c>
      <c r="L382" s="10">
        <f t="shared" si="422"/>
        <v>2575</v>
      </c>
      <c r="M382" s="11">
        <f t="shared" si="430"/>
        <v>345037.59600231418</v>
      </c>
    </row>
    <row r="383" spans="1:13" ht="15.5" thickBot="1" x14ac:dyDescent="0.45">
      <c r="A383" s="21">
        <v>2026</v>
      </c>
      <c r="B383" s="22"/>
      <c r="C383" s="23"/>
      <c r="D383" s="23"/>
      <c r="E383" s="24"/>
      <c r="F383" s="22"/>
      <c r="G383" s="23"/>
      <c r="H383" s="23"/>
      <c r="I383" s="24"/>
      <c r="J383" s="22"/>
      <c r="K383" s="23"/>
      <c r="L383" s="23"/>
      <c r="M383" s="24"/>
    </row>
    <row r="384" spans="1:13" ht="15.5" thickBot="1" x14ac:dyDescent="0.45">
      <c r="A384" s="25" t="s">
        <v>10</v>
      </c>
      <c r="B384" s="9">
        <v>10014.67</v>
      </c>
      <c r="C384" s="10">
        <v>0</v>
      </c>
      <c r="D384" s="10">
        <f>B384-C384</f>
        <v>10014.67</v>
      </c>
      <c r="E384" s="11">
        <f>E382+D384</f>
        <v>355052.26600231417</v>
      </c>
      <c r="F384" s="17">
        <v>0</v>
      </c>
      <c r="G384" s="18">
        <v>0</v>
      </c>
      <c r="H384" s="18">
        <v>0</v>
      </c>
      <c r="I384" s="19">
        <v>0</v>
      </c>
      <c r="J384" s="9">
        <f t="shared" ref="J384:K384" si="431">B384</f>
        <v>10014.67</v>
      </c>
      <c r="K384" s="10">
        <f t="shared" si="431"/>
        <v>0</v>
      </c>
      <c r="L384" s="10">
        <f t="shared" ref="L384:L390" si="432">J384-K384</f>
        <v>10014.67</v>
      </c>
      <c r="M384" s="11">
        <f>M382+L384</f>
        <v>355052.26600231417</v>
      </c>
    </row>
    <row r="385" spans="1:13" ht="15.5" thickBot="1" x14ac:dyDescent="0.45">
      <c r="A385" s="25" t="s">
        <v>11</v>
      </c>
      <c r="B385" s="18">
        <v>3352.2773999999999</v>
      </c>
      <c r="C385" s="10">
        <v>0</v>
      </c>
      <c r="D385" s="10">
        <f t="shared" ref="D385:D390" si="433">B385-C385</f>
        <v>3352.2773999999999</v>
      </c>
      <c r="E385" s="11">
        <f>E384+D385</f>
        <v>358404.54340231419</v>
      </c>
      <c r="F385" s="17">
        <v>0</v>
      </c>
      <c r="G385" s="18">
        <v>0</v>
      </c>
      <c r="H385" s="18">
        <v>0</v>
      </c>
      <c r="I385" s="19">
        <v>0</v>
      </c>
      <c r="J385" s="9">
        <f t="shared" ref="J385:K390" si="434">B385</f>
        <v>3352.2773999999999</v>
      </c>
      <c r="K385" s="10">
        <f t="shared" si="434"/>
        <v>0</v>
      </c>
      <c r="L385" s="10">
        <f t="shared" si="432"/>
        <v>3352.2773999999999</v>
      </c>
      <c r="M385" s="11">
        <f>M384+L385</f>
        <v>358404.54340231419</v>
      </c>
    </row>
    <row r="386" spans="1:13" ht="15.5" thickBot="1" x14ac:dyDescent="0.45">
      <c r="A386" s="25" t="s">
        <v>12</v>
      </c>
      <c r="B386" s="9">
        <v>5675</v>
      </c>
      <c r="C386" s="10">
        <v>10351.370999999999</v>
      </c>
      <c r="D386" s="10">
        <f t="shared" si="433"/>
        <v>-4676.3709999999992</v>
      </c>
      <c r="E386" s="11">
        <f>E385+D386</f>
        <v>353728.1724023142</v>
      </c>
      <c r="F386" s="18">
        <v>0</v>
      </c>
      <c r="G386" s="18">
        <v>0</v>
      </c>
      <c r="H386" s="18">
        <v>0</v>
      </c>
      <c r="I386" s="11">
        <v>0</v>
      </c>
      <c r="J386" s="9">
        <f t="shared" si="434"/>
        <v>5675</v>
      </c>
      <c r="K386" s="10">
        <f t="shared" si="434"/>
        <v>10351.370999999999</v>
      </c>
      <c r="L386" s="10">
        <f t="shared" si="432"/>
        <v>-4676.3709999999992</v>
      </c>
      <c r="M386" s="11">
        <f>M385+L386</f>
        <v>353728.1724023142</v>
      </c>
    </row>
    <row r="387" spans="1:13" ht="15.5" thickBot="1" x14ac:dyDescent="0.45">
      <c r="A387" s="25" t="s">
        <v>0</v>
      </c>
      <c r="B387" s="9">
        <v>3499.6432</v>
      </c>
      <c r="C387" s="10">
        <v>0</v>
      </c>
      <c r="D387" s="10">
        <f t="shared" si="433"/>
        <v>3499.6432</v>
      </c>
      <c r="E387" s="11">
        <f>E386+D387</f>
        <v>357227.81560231419</v>
      </c>
      <c r="F387" s="18">
        <v>0</v>
      </c>
      <c r="G387" s="18">
        <v>0</v>
      </c>
      <c r="H387" s="18">
        <v>0</v>
      </c>
      <c r="I387" s="11">
        <v>0</v>
      </c>
      <c r="J387" s="9">
        <f t="shared" si="434"/>
        <v>3499.6432</v>
      </c>
      <c r="K387" s="10">
        <f t="shared" si="434"/>
        <v>0</v>
      </c>
      <c r="L387" s="10">
        <f t="shared" si="432"/>
        <v>3499.6432</v>
      </c>
      <c r="M387" s="11">
        <f>M386+L387</f>
        <v>357227.81560231419</v>
      </c>
    </row>
    <row r="388" spans="1:13" ht="15.5" thickBot="1" x14ac:dyDescent="0.45">
      <c r="A388" s="25" t="s">
        <v>13</v>
      </c>
      <c r="B388" s="9">
        <v>1682.8810000000001</v>
      </c>
      <c r="C388" s="10">
        <v>0</v>
      </c>
      <c r="D388" s="10">
        <f t="shared" si="433"/>
        <v>1682.8810000000001</v>
      </c>
      <c r="E388" s="11">
        <f>E387+D388</f>
        <v>358910.69660231419</v>
      </c>
      <c r="F388" s="18">
        <v>0</v>
      </c>
      <c r="G388" s="18">
        <v>0</v>
      </c>
      <c r="H388" s="18">
        <v>0</v>
      </c>
      <c r="I388" s="11">
        <v>0</v>
      </c>
      <c r="J388" s="9">
        <f>B388</f>
        <v>1682.8810000000001</v>
      </c>
      <c r="K388" s="10">
        <f t="shared" si="434"/>
        <v>0</v>
      </c>
      <c r="L388" s="10">
        <f t="shared" si="432"/>
        <v>1682.8810000000001</v>
      </c>
      <c r="M388" s="11">
        <f>M387+L388</f>
        <v>358910.69660231419</v>
      </c>
    </row>
    <row r="389" spans="1:13" ht="15.5" thickBot="1" x14ac:dyDescent="0.45">
      <c r="A389" s="25" t="s">
        <v>14</v>
      </c>
      <c r="B389" s="9">
        <v>6937.5</v>
      </c>
      <c r="C389" s="10">
        <v>0</v>
      </c>
      <c r="D389" s="10">
        <f t="shared" si="433"/>
        <v>6937.5</v>
      </c>
      <c r="E389" s="11">
        <f>E388+D389</f>
        <v>365848.19660231419</v>
      </c>
      <c r="F389" s="18">
        <v>0</v>
      </c>
      <c r="G389" s="18">
        <v>0</v>
      </c>
      <c r="H389" s="18">
        <v>0</v>
      </c>
      <c r="I389" s="11">
        <v>0</v>
      </c>
      <c r="J389" s="9">
        <f>B389</f>
        <v>6937.5</v>
      </c>
      <c r="K389" s="10">
        <f t="shared" si="434"/>
        <v>0</v>
      </c>
      <c r="L389" s="10">
        <f t="shared" si="432"/>
        <v>6937.5</v>
      </c>
      <c r="M389" s="11">
        <f>M388+L389</f>
        <v>365848.19660231419</v>
      </c>
    </row>
    <row r="390" spans="1:13" ht="15.5" thickBot="1" x14ac:dyDescent="0.45">
      <c r="A390" s="25" t="s">
        <v>15</v>
      </c>
      <c r="B390" s="9">
        <v>1725</v>
      </c>
      <c r="C390" s="10">
        <v>4885.1239999999998</v>
      </c>
      <c r="D390" s="10">
        <f t="shared" si="433"/>
        <v>-3160.1239999999998</v>
      </c>
      <c r="E390" s="11">
        <f>E389+D390</f>
        <v>362688.07260231418</v>
      </c>
      <c r="F390" s="18">
        <v>0</v>
      </c>
      <c r="G390" s="18">
        <v>0</v>
      </c>
      <c r="H390" s="18">
        <v>0</v>
      </c>
      <c r="I390" s="11">
        <v>0</v>
      </c>
      <c r="J390" s="9">
        <f>B390</f>
        <v>1725</v>
      </c>
      <c r="K390" s="10">
        <f t="shared" si="434"/>
        <v>4885.1239999999998</v>
      </c>
      <c r="L390" s="10">
        <f t="shared" si="432"/>
        <v>-3160.1239999999998</v>
      </c>
      <c r="M390" s="11">
        <f>M389+L390</f>
        <v>362688.07260231418</v>
      </c>
    </row>
    <row r="391" spans="1:13" ht="15.5" thickBot="1" x14ac:dyDescent="0.45">
      <c r="A391" s="25" t="s">
        <v>1</v>
      </c>
      <c r="B391" s="9"/>
      <c r="C391" s="10"/>
      <c r="D391" s="10"/>
      <c r="E391" s="11"/>
      <c r="F391" s="17"/>
      <c r="G391" s="18"/>
      <c r="H391" s="18"/>
      <c r="I391" s="19"/>
      <c r="J391" s="9"/>
      <c r="K391" s="10"/>
      <c r="L391" s="10"/>
      <c r="M391" s="11"/>
    </row>
    <row r="392" spans="1:13" ht="15.5" thickBot="1" x14ac:dyDescent="0.45">
      <c r="A392" s="25" t="s">
        <v>2</v>
      </c>
      <c r="B392" s="18"/>
      <c r="C392" s="18"/>
      <c r="D392" s="10"/>
      <c r="E392" s="11"/>
      <c r="F392" s="18"/>
      <c r="G392" s="18"/>
      <c r="H392" s="18"/>
      <c r="I392" s="19"/>
      <c r="J392" s="9"/>
      <c r="K392" s="10"/>
      <c r="L392" s="10"/>
      <c r="M392" s="11"/>
    </row>
    <row r="393" spans="1:13" ht="15.5" thickBot="1" x14ac:dyDescent="0.45">
      <c r="A393" s="25" t="s">
        <v>16</v>
      </c>
      <c r="B393" s="9"/>
      <c r="C393" s="10"/>
      <c r="D393" s="10"/>
      <c r="E393" s="11"/>
      <c r="F393" s="17"/>
      <c r="G393" s="18"/>
      <c r="H393" s="18"/>
      <c r="I393" s="19"/>
      <c r="J393" s="9"/>
      <c r="K393" s="10"/>
      <c r="L393" s="10"/>
      <c r="M393" s="11"/>
    </row>
    <row r="394" spans="1:13" ht="15.5" thickBot="1" x14ac:dyDescent="0.45">
      <c r="A394" s="25" t="s">
        <v>3</v>
      </c>
      <c r="B394" s="9"/>
      <c r="C394" s="10"/>
      <c r="D394" s="10"/>
      <c r="E394" s="11"/>
      <c r="F394" s="17"/>
      <c r="G394" s="18"/>
      <c r="H394" s="18"/>
      <c r="I394" s="19"/>
      <c r="J394" s="9"/>
      <c r="K394" s="10"/>
      <c r="L394" s="10"/>
      <c r="M394" s="11"/>
    </row>
    <row r="395" spans="1:13" ht="15.5" thickBot="1" x14ac:dyDescent="0.45">
      <c r="A395" s="25" t="s">
        <v>17</v>
      </c>
      <c r="B395" s="9"/>
      <c r="C395" s="10"/>
      <c r="D395" s="10"/>
      <c r="E395" s="11"/>
      <c r="F395" s="17"/>
      <c r="G395" s="18"/>
      <c r="H395" s="18"/>
      <c r="I395" s="19"/>
      <c r="J395" s="9"/>
      <c r="K395" s="10"/>
      <c r="L395" s="10"/>
      <c r="M395" s="11"/>
    </row>
    <row r="396" spans="1:13" ht="15.5" thickBot="1" x14ac:dyDescent="0.45"/>
    <row r="397" spans="1:13" ht="15.5" thickBot="1" x14ac:dyDescent="0.45">
      <c r="A397" s="32" t="s">
        <v>18</v>
      </c>
    </row>
    <row r="398" spans="1:13" ht="15.5" thickBot="1" x14ac:dyDescent="0.45">
      <c r="A398" s="38" t="s">
        <v>23</v>
      </c>
    </row>
  </sheetData>
  <mergeCells count="4">
    <mergeCell ref="B2:E2"/>
    <mergeCell ref="F2:I2"/>
    <mergeCell ref="J2:M2"/>
    <mergeCell ref="A2:A3"/>
  </mergeCells>
  <phoneticPr fontId="1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77" orientation="landscape" r:id="rId1"/>
  <headerFooter alignWithMargins="0"/>
  <ignoredErrors>
    <ignoredError sqref="E14 I14:I17 E16:E17 B244 I19:I25 E19:E25" formula="1"/>
    <ignoredError sqref="C24 F24:G24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Issuing Statistics</vt:lpstr>
      <vt:lpstr>'Issuing Statistics'!Druckbereich</vt:lpstr>
    </vt:vector>
  </TitlesOfParts>
  <Company>OeKB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User;Oesterreichische Kontrollbank AG</dc:creator>
  <cp:lastModifiedBy>Krapf Johanna</cp:lastModifiedBy>
  <cp:lastPrinted>2021-06-04T11:08:46Z</cp:lastPrinted>
  <dcterms:created xsi:type="dcterms:W3CDTF">2001-01-30T10:30:44Z</dcterms:created>
  <dcterms:modified xsi:type="dcterms:W3CDTF">2026-07-27T13:41:07Z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505fdd3-3fbd-4cea-85de-1209b4774ad7_Enabled">
    <vt:lpwstr>true</vt:lpwstr>
  </property>
  <property fmtid="{D5CDD505-2E9C-101B-9397-08002B2CF9AE}" pid="3" name="MSIP_Label_1505fdd3-3fbd-4cea-85de-1209b4774ad7_SetDate">
    <vt:lpwstr>2024-06-28T11:59:20Z</vt:lpwstr>
  </property>
  <property fmtid="{D5CDD505-2E9C-101B-9397-08002B2CF9AE}" pid="4" name="MSIP_Label_1505fdd3-3fbd-4cea-85de-1209b4774ad7_Method">
    <vt:lpwstr>Privileged</vt:lpwstr>
  </property>
  <property fmtid="{D5CDD505-2E9C-101B-9397-08002B2CF9AE}" pid="5" name="MSIP_Label_1505fdd3-3fbd-4cea-85de-1209b4774ad7_Name">
    <vt:lpwstr>Öffentlich</vt:lpwstr>
  </property>
  <property fmtid="{D5CDD505-2E9C-101B-9397-08002B2CF9AE}" pid="6" name="MSIP_Label_1505fdd3-3fbd-4cea-85de-1209b4774ad7_SiteId">
    <vt:lpwstr>a930b05c-c932-417a-9ce5-4bad09f0c5c4</vt:lpwstr>
  </property>
  <property fmtid="{D5CDD505-2E9C-101B-9397-08002B2CF9AE}" pid="7" name="MSIP_Label_1505fdd3-3fbd-4cea-85de-1209b4774ad7_ActionId">
    <vt:lpwstr>e355ad43-60e3-4e5f-a9ed-d811a0ccaec3</vt:lpwstr>
  </property>
  <property fmtid="{D5CDD505-2E9C-101B-9397-08002B2CF9AE}" pid="8" name="MSIP_Label_1505fdd3-3fbd-4cea-85de-1209b4774ad7_ContentBits">
    <vt:lpwstr>0</vt:lpwstr>
  </property>
</Properties>
</file>